
<file path=[Content_Types].xml><?xml version="1.0" encoding="utf-8"?>
<Types xmlns="http://schemas.openxmlformats.org/package/2006/content-types">
  <Default ContentType="application/vnd.openxmlformats-officedocument.vmlDrawing" Extension="vml"/>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binary" PartName="/xl/metadata"/>
  <Override ContentType="application/binary" PartName="/xl/commentsmeta0"/>
  <Override ContentType="application/vnd.openxmlformats-officedocument.spreadsheetml.sharedStrings+xml" PartName="/xl/sharedStrings.xml"/>
  <Override ContentType="application/vnd.openxmlformats-officedocument.drawing+xml" PartName="/xl/drawings/drawing1.xml"/>
  <Override ContentType="application/vnd.openxmlformats-package.core-properties+xml" PartName="/docProps/core.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CALCOLO SEGGI" sheetId="1" r:id="rId4"/>
  </sheets>
  <definedNames/>
  <calcPr/>
  <extLst>
    <ext uri="GoogleSheetsCustomDataVersion2">
      <go:sheetsCustomData xmlns:go="http://customooxmlschemas.google.com/" r:id="rId5" roundtripDataChecksum="Un1avdz7RJLmrzGMCKb52Dktn80rpgv2RQb/kmRt2hY="/>
    </ext>
  </extLst>
</workbook>
</file>

<file path=xl/comments1.xml><?xml version="1.0" encoding="utf-8"?>
<comments xmlns:r="http://schemas.openxmlformats.org/officeDocument/2006/relationships" xmlns="http://schemas.openxmlformats.org/spreadsheetml/2006/main" xmlns:xr="http://schemas.microsoft.com/office/spreadsheetml/2014/revision">
  <authors>
    <author/>
  </authors>
  <commentList>
    <comment authorId="0" ref="D61">
      <text>
        <t xml:space="preserve">======
ID#AAABiES4NVA
Cesare    (2025-04-15 20:12:33)
A.  Calcolo del quorum
1)  Il quorum si calcola dividendo il numero dei voti validi per il numero dei seggi attribuibili
Esempio:
Collegio elettorale con n. 125 lavoratori aventi diritto al voto e 3 seggi da attribuire. Si recano
a votare n. 120 elettori (votanti), con voti validi 118, 1 scheda bianca e 1 scheda nulla:
Calcolo del quorum:
voti validi (n. 118) diviso numero dei seggi da ripartire (n. 3) = 118 : 3 = 39,333
Il QUORUM è pari a 39,333
La norma non prevede alcun arrotondamento per difetto o per eccesso e quindi il numero del
quorum va utilizzato, se del caso, con i suoi decimali.</t>
      </text>
    </comment>
    <comment authorId="0" ref="B46">
      <text>
        <t xml:space="preserve">======
ID#AAABiES4NU8
Cesare    (2025-04-15 20:12:33)
Procedimento per l’attribuzione dei seggi
Il numero dei seggi attribuibili è pari al numero dei componenti della RSU eleggibili nel collegio elettorale.
Tenuto conto che l’art. 3, comma 2, dell’ACNQ 12 aprile 2022 recita: "alla costituzione della RSU si procede mediante elezione a suffragio universale ed a voto segreto con il metodo proporzionale tra liste concorrenti", il successivo art. 32, al comma 1 ha precisato che “il numero dei seggi sarà ripartito secondo il criterio proporzionale, in relazione ai voti conseguiti dalle singole liste concorrenti”. In particolare, ad ogni scheda corrisponde un unico voto di lista, indipendentemente dal numero di preferenze che potevano essere espresse.
Di seguito si riporta l’ordine delle operazioni per la ripartizione e la successiva assegnazione dei seggi:
A.  calcolo del quorum;
B.  ripartizione dei seggi alle liste;
C.  attribuzione dei seggi ai candidati.</t>
      </text>
    </comment>
    <comment authorId="0" ref="J43">
      <text>
        <t xml:space="preserve">======
ID#AAABiES4NU4
FCossidente    (2025-04-15 20:12:33)
In caso di "ERRORE" (??), controllare l'inserimento dei dati
o verificare nelle righe sottostanti se i seggi assegnati non sono pari al numero di RSU eligibili (quindi procedere come specificato nei passaggi a fondo pagina)</t>
      </text>
    </comment>
    <comment authorId="0" ref="J26">
      <text>
        <t xml:space="preserve">======
ID#AAABiES4NU0
Corrado    (2025-04-15 20:12:33)
Calcolo del numero dei componenti da eleggere nella RSU
Il numero dei componenti la RSU è fissato dall’ACNQ 12 aprile 2022 e dagli accordi integrativi di comparto, laddove stipulati. Non può, pertanto, essere soggetto a modifiche nella sede di elezione RSU.
La regola generale è contenuta all’art. 4 dell’ACNQ 12 aprile 2022, in base alla quale la RSU deve essere così composta:
a)  nelle Amministrazioni che occupano fino a 200 dipendenti: 3 componenti;
b)  nelle Amministrazioni che occupano da 201 a 3.000 dipendenti: 3 componenti per i primi 200 dipendenti più 3 componenti ogni ulteriori 300 dipendenti o frazione di 300;
c)  nelle Amministrazioni che occupano più di 3.000 dipendenti, al numero di componenti previsto per le Amministrazioni con 3.000 dipendenti (pari a 33) si sommano 3 dipendenti ogni ulteriori 500 dipendenti o frazione di 500.
Nel comparto Istruzione e Ricerca, ove non sono stati stipulati accordi integrativi di comparto, per definire il numero di componenti della RSU si dovrà fare riferimento allo schema sovrastante.</t>
      </text>
    </comment>
    <comment authorId="0" ref="I5">
      <text>
        <t xml:space="preserve">======
ID#AAABiES4NUw
Istruzioni per il corretto funzionamento    (2025-04-15 20:12:33)
Inserire i dati nelle sole caselle verdi (non protette).
I dati relativi alle denominazioni (Amministrazione / collegio elettorale, liste, ecc. NON sono essenziali).
Tutti i dati relativi ad aventi diritto, votanti, schede, voti alle liste e numero di RSU da eleggere sono, ovviamente, DATI NECESSARI AL CALCOLO.
Nella caselle bianche (protette) compariranno i risultati del calcolo di assegnazione seggi.
Nelle caselle gialle (protette) sono inseriti i "controlli di congruità" che evidenziano la correttezza del dato ("OK") o eventuali ERRORI da verificare ("??").</t>
      </text>
    </comment>
    <comment authorId="0" ref="C54">
      <text>
        <t xml:space="preserve">======
ID#AAABiES4NUs
Cesare    (2025-04-15 20:12:33)
Calcolo del quorum
1)  Il quorum si calcola dividendo il numero dei voti validi per il numero dei seggi attribuibili
Esempio:
Collegio elettorale con n. 125 lavoratori aventi diritto al voto e 3 seggi da attribuire. Si recano
a votare n. 120 elettori (votanti), con voti validi 118, 1 scheda bianca e 1 scheda nulla:
Calcolo del quorum:
voti validi (n. 118) diviso numero dei seggi da ripartire (n. 3) = 118 : 3 = 39,333
Il QUORUM è pari a 39,333
La norma non prevede alcun arrotondamento per difetto o per eccesso e quindi il numero del quorum va utilizzato, se del caso, con i suoi decimali.</t>
      </text>
    </comment>
    <comment authorId="0" ref="D51">
      <text>
        <t xml:space="preserve">======
ID#AAABiES4NUo
Cesare    (2025-04-15 20:12:33)
Il numero dei seggi attribuibili è pari al numero dei componenti della RSU eleggibili nel
collegio elettorale</t>
      </text>
    </comment>
    <comment authorId="0" ref="M21">
      <text>
        <t xml:space="preserve">======
ID#AAABiES4NUk
Corrado    (2025-04-15 20:12:33)
Il numero di votanti non può superare il numero di aventi diritto al voto</t>
      </text>
    </comment>
    <comment authorId="0" ref="N21">
      <text>
        <t xml:space="preserve">======
ID#AAABiES4NUc
Corrado    (2025-04-15 20:12:33)
Per determinare se sia stato raggiunto il quoziente necessario per la validità delle elezioni, occorre prendere in considerazione il numero dei votanti rapportandolo al numero degli aventi
diritto al voto nell’intero collegio elettorale.
Le elezioni sono valide quando ha votato almeno la metà più uno degli aventi diritto al voto
(elettorato attivo).
Esempio:
- nel caso in cui l’elenco degli elettori aventi diritto al voto sia pari a n. 125 dipendenti, il
quoziente è raggiunto solo nel caso in cui abbiano votato almeno n. 63 elettori [(125:2)+1];
- nel caso in cui l’elenco degli elettori aventi diritto al voto sia pari a n. 126 dipendenti, il
quoziente è raggiunto solo nel caso in cui abbiano votato almeno n. 64 elettori [(126:2)+1].
La Commissione elettorale autorizza l’apertura delle urne per lo scrutinio nella sezione (o nelle varie sezioni nel caso in cui vi siano più sezioni) solo dopo avere proceduto alla verifica del raggiungimento del quoziente necessario per la validità delle elezioni nel collegio elettorale.
In caso di mancato raggiungimento del quoziente richiesto non si deve procedere alle
operazioni di scrutinio e le sole elezioni devono essere ripetute entro 30 giorni. In tali casi non è ammessa la presentazione di nuove liste.
Qualora non si raggiunga il quoziente richiesto anche nelle seconde elezioni, l’intera procedura deve essere riattivata ex novo e conclusa nei successivi 90 giorni.</t>
      </text>
    </comment>
    <comment authorId="0" ref="I43">
      <text>
        <t xml:space="preserve">======
ID#AAABiES4NUg
Corrado    (2025-04-15 20:12:33)
La somma dei voti alle liste deve essere uguale al numero dei voti validi</t>
      </text>
    </comment>
    <comment authorId="0" ref="E26">
      <text>
        <t xml:space="preserve">======
ID#AAABiES4NUY
Cesare    (2025-04-15 20:12:33)
Il numero delle schede scrutinate deve essere uguale ai votanti (schede valide + bianche + nulle)</t>
      </text>
    </comment>
    <comment authorId="0" ref="B67">
      <text>
        <t xml:space="preserve">======
ID#AAABiES4NUU
Cesare    (2025-04-15 20:12:33)
a)  si divide il numero dei voti ottenuti da ogni singola lista per il quorum calcolato come sopra;
b)  si assegna ad ogni lista un numero di seggi pari al numero intero ottenuto dalla divisione di
cui alla lettera a);</t>
      </text>
    </comment>
    <comment authorId="0" ref="B70">
      <text>
        <t xml:space="preserve">======
ID#AAABiES4NUQ
Cesare    (2025-04-15 20:12:33)
c)  si assegnano i seggi residui utilizzando la regola dei migliori resti [intendendo per “resto”
il decimale dopo la virgola del risultato della divisione di cui al punto a)].</t>
      </text>
    </comment>
  </commentList>
  <extLst>
    <ext uri="GoogleSheetsCustomDataVersion2">
      <go:sheetsCustomData xmlns:go="http://customooxmlschemas.google.com/" r:id="rId1" roundtripDataSignature="AMtx7mjp7p1WFFqPk0+B+d81ocL8HhCiuQ=="/>
    </ext>
  </extLst>
</comments>
</file>

<file path=xl/sharedStrings.xml><?xml version="1.0" encoding="utf-8"?>
<sst xmlns="http://schemas.openxmlformats.org/spreadsheetml/2006/main" count="80" uniqueCount="68">
  <si>
    <t>FOGLIO DI CALCOLO ASSEGNAZIONE SEGGI ALLE LISTE PER LE ELEZIONI RSU
aggiornato ai sensi dell'ACNQ RSU del 12 aprile 2022 e della Circolare Aran 1/2025</t>
  </si>
  <si>
    <t xml:space="preserve">ELEZIONI DELLE RSU </t>
  </si>
  <si>
    <t>Data elezioni</t>
  </si>
  <si>
    <t>14, 15, 16 APRILE 2025</t>
  </si>
  <si>
    <t>ISTRUZIONI</t>
  </si>
  <si>
    <t>Per leggere il commento/nota, selezionare la cella con l'angolo rosso.</t>
  </si>
  <si>
    <t>Amministrazione/Collegio elettorale</t>
  </si>
  <si>
    <t>Comparto</t>
  </si>
  <si>
    <t>ISTRUZIONE E RICERCA</t>
  </si>
  <si>
    <t xml:space="preserve">Indirizzo </t>
  </si>
  <si>
    <t xml:space="preserve">Comune </t>
  </si>
  <si>
    <t>Provincia</t>
  </si>
  <si>
    <t>Regione</t>
  </si>
  <si>
    <t>Collegio</t>
  </si>
  <si>
    <t>Sezione elettorale 1</t>
  </si>
  <si>
    <t>Sezione elettorale 2</t>
  </si>
  <si>
    <t>Sezione elettorale 3</t>
  </si>
  <si>
    <t>Sezione elettorale 4</t>
  </si>
  <si>
    <t>Totale</t>
  </si>
  <si>
    <t>Totale generale</t>
  </si>
  <si>
    <t>Quoziente minimo votanti per validità elezioni (Quorum)</t>
  </si>
  <si>
    <t>Maschi</t>
  </si>
  <si>
    <t>Femmine</t>
  </si>
  <si>
    <t>Aventi diritto al voto</t>
  </si>
  <si>
    <t>Votanti</t>
  </si>
  <si>
    <t>% validità elezione:</t>
  </si>
  <si>
    <t>Controllo</t>
  </si>
  <si>
    <t>Schede</t>
  </si>
  <si>
    <t>Valide</t>
  </si>
  <si>
    <t>Seggi da ripartire
(Numero RSU da eleggere)</t>
  </si>
  <si>
    <r>
      <rPr>
        <rFont val="Arial"/>
        <b/>
        <color theme="1"/>
        <sz val="10.0"/>
      </rPr>
      <t>ISTRUZIONI
per il corretto funzionamento del calcolatore</t>
    </r>
    <r>
      <rPr>
        <rFont val="Arial"/>
        <color theme="1"/>
        <sz val="10.0"/>
      </rPr>
      <t xml:space="preserve">:
Inserire i dati nelle sole </t>
    </r>
    <r>
      <rPr>
        <rFont val="Arial"/>
        <b/>
        <color theme="1"/>
        <sz val="10.0"/>
      </rPr>
      <t>caselle verdi</t>
    </r>
    <r>
      <rPr>
        <rFont val="Arial"/>
        <color theme="1"/>
        <sz val="10.0"/>
      </rPr>
      <t xml:space="preserve"> (non protette).
I dati relativi alle denominazioni (Amministrazione / collegio elettorale, liste, ecc. NON sono essenziali).
Tutti i dati relativi ad aventi diritto, votanti, schede, voti alle liste e numero di RSU da eleggere sono, ovviamente, </t>
    </r>
    <r>
      <rPr>
        <rFont val="Arial"/>
        <b/>
        <color theme="1"/>
        <sz val="10.0"/>
      </rPr>
      <t>DATI NECESSARI AL CALCOLO</t>
    </r>
    <r>
      <rPr>
        <rFont val="Arial"/>
        <color theme="1"/>
        <sz val="10.0"/>
      </rPr>
      <t xml:space="preserve">.
Nella </t>
    </r>
    <r>
      <rPr>
        <rFont val="Arial"/>
        <b/>
        <color theme="1"/>
        <sz val="10.0"/>
      </rPr>
      <t>caselle bianche</t>
    </r>
    <r>
      <rPr>
        <rFont val="Arial"/>
        <color theme="1"/>
        <sz val="10.0"/>
      </rPr>
      <t xml:space="preserve"> (protette) compariranno i risultati del calcolo di assegnazione seggi.
Nelle</t>
    </r>
    <r>
      <rPr>
        <rFont val="Arial"/>
        <b/>
        <color theme="1"/>
        <sz val="10.0"/>
      </rPr>
      <t xml:space="preserve"> caselle gialle</t>
    </r>
    <r>
      <rPr>
        <rFont val="Arial"/>
        <color theme="1"/>
        <sz val="10.0"/>
      </rPr>
      <t xml:space="preserve"> (protette) sono inseriti i "controlli di congruità" che evidenziano la correttezza del dato ("OK") o eventuali </t>
    </r>
    <r>
      <rPr>
        <rFont val="Arial"/>
        <b/>
        <color theme="1"/>
        <sz val="10.0"/>
      </rPr>
      <t>ERRORI</t>
    </r>
    <r>
      <rPr>
        <rFont val="Arial"/>
        <color theme="1"/>
        <sz val="10.0"/>
      </rPr>
      <t xml:space="preserve"> da verificare ("??").</t>
    </r>
  </si>
  <si>
    <t>Bianche</t>
  </si>
  <si>
    <t>Nulle</t>
  </si>
  <si>
    <t>Scrutinate</t>
  </si>
  <si>
    <t>LISTA</t>
  </si>
  <si>
    <t>DENOMINAZIONE ORGANIZZAZIONE SINDACALE</t>
  </si>
  <si>
    <t>VOTI</t>
  </si>
  <si>
    <t>SEGGI</t>
  </si>
  <si>
    <t>DETTAGLIO DEL CALCOLO RIPARTIZIONE SEGGI</t>
  </si>
  <si>
    <t>Aventi diritto</t>
  </si>
  <si>
    <t>Voti validi</t>
  </si>
  <si>
    <t>Seggi da ripartire</t>
  </si>
  <si>
    <t>Dettaglio delle operazioni di calcolo</t>
  </si>
  <si>
    <t>a)</t>
  </si>
  <si>
    <t>Calcolo del Quorum</t>
  </si>
  <si>
    <t>Rappresenta il numero minimo necessario di voti per ottenere un seggio nella 1ª fase di assegnazione dei seggi - vedi (b). 
Il quorum si calcola dividendo il numero dei voti validi per il numero dei seggi attribuibili, senza alcun arrotondamento e con i suoi decimali.</t>
  </si>
  <si>
    <t>b)</t>
  </si>
  <si>
    <t>Seggi ripartiti con il quoziente intero</t>
  </si>
  <si>
    <t>b)  si assegna ad ogni lista un numero di seggi pari al numero intero ottenuto dalla divisione di cui alla lettera a);</t>
  </si>
  <si>
    <t>c)</t>
  </si>
  <si>
    <t>Seggi Assegnati con i migliori Resti</t>
  </si>
  <si>
    <t>c)  si assegnano i seggi residui utilizzando la regola dei migliori resti,
intendendo per “resto” il decimale dopo la virgola del risultato della divisione di cui al punto a).</t>
  </si>
  <si>
    <t>a) QUORUM</t>
  </si>
  <si>
    <t>= N° DI VOTI VALIDI / N° SEGGI DA RIPARTIRE</t>
  </si>
  <si>
    <t>Voti ottenuti</t>
  </si>
  <si>
    <t>CALCOLO DI ASSEGNAZIONE SEGGI</t>
  </si>
  <si>
    <t>b) Seggi ripartiti con il quoziente intero (Quorum)</t>
  </si>
  <si>
    <t>c) Assegnazione seggi per migliori Resti</t>
  </si>
  <si>
    <t>Resti</t>
  </si>
  <si>
    <t>RISULTATO ASSEGNAZIONE SEGGI:</t>
  </si>
  <si>
    <t>Totale seggi assegnati da passagi b) e c)</t>
  </si>
  <si>
    <t xml:space="preserve">Seggi contesi da assegnare manualmente </t>
  </si>
  <si>
    <t>1)</t>
  </si>
  <si>
    <r>
      <rPr>
        <rFont val="Arial"/>
        <color theme="1"/>
        <sz val="10.0"/>
      </rPr>
      <t>In caso di</t>
    </r>
    <r>
      <rPr>
        <rFont val="Arial"/>
        <b/>
        <color theme="1"/>
        <sz val="10.0"/>
      </rPr>
      <t xml:space="preserve"> parità di resti</t>
    </r>
    <r>
      <rPr>
        <rFont val="Arial"/>
        <color theme="1"/>
        <sz val="10.0"/>
      </rPr>
      <t xml:space="preserve">, il seggio viene attribuito alla </t>
    </r>
    <r>
      <rPr>
        <rFont val="Arial"/>
        <b/>
        <color theme="1"/>
        <sz val="10.0"/>
      </rPr>
      <t>lista</t>
    </r>
    <r>
      <rPr>
        <rFont val="Arial"/>
        <color theme="1"/>
        <sz val="10.0"/>
      </rPr>
      <t xml:space="preserve"> che ha ottenuto complessivamente il </t>
    </r>
    <r>
      <rPr>
        <rFont val="Arial"/>
        <b/>
        <color theme="1"/>
        <sz val="10.0"/>
      </rPr>
      <t>maggior numero di vot</t>
    </r>
    <r>
      <rPr>
        <rFont val="Arial"/>
        <color theme="1"/>
        <sz val="10.0"/>
      </rPr>
      <t>i (da non confondere con le preferenze).</t>
    </r>
  </si>
  <si>
    <t>2)</t>
  </si>
  <si>
    <r>
      <rPr>
        <rFont val="Arial"/>
        <color theme="1"/>
        <sz val="10.0"/>
      </rPr>
      <t xml:space="preserve">In caso di </t>
    </r>
    <r>
      <rPr>
        <rFont val="Arial"/>
        <b/>
        <color theme="1"/>
        <sz val="10.0"/>
      </rPr>
      <t xml:space="preserve">parità di voti </t>
    </r>
    <r>
      <rPr>
        <rFont val="Arial"/>
        <color theme="1"/>
        <sz val="10.0"/>
      </rPr>
      <t xml:space="preserve">(dove si intende voti alla lista non preferenze -  e solo se non fossero già stati assegnati tutti i seggi nei passaggi precedenti), il seggio viene attribuito al componente del </t>
    </r>
    <r>
      <rPr>
        <rFont val="Arial"/>
        <b/>
        <color theme="1"/>
        <sz val="10.0"/>
      </rPr>
      <t>genere meno rappresentato</t>
    </r>
    <r>
      <rPr>
        <rFont val="Arial"/>
        <color theme="1"/>
        <sz val="10.0"/>
      </rPr>
      <t xml:space="preserve"> in seno alla RSU. A tal fine è necessario procedere ad una simulazione di assegnazione dei seggi ai candidati aventi titolo per verificare la distribuzione fra i generi.</t>
    </r>
  </si>
  <si>
    <t>3)</t>
  </si>
  <si>
    <r>
      <rPr>
        <rFont val="Arial"/>
        <color theme="1"/>
        <sz val="10.0"/>
      </rPr>
      <t xml:space="preserve">A </t>
    </r>
    <r>
      <rPr>
        <rFont val="Arial"/>
        <b/>
        <color theme="1"/>
        <sz val="10.0"/>
      </rPr>
      <t>parità di genere</t>
    </r>
    <r>
      <rPr>
        <rFont val="Arial"/>
        <color theme="1"/>
        <sz val="10.0"/>
      </rPr>
      <t xml:space="preserve"> (e solo se non fossero già stati assegnati tutti i seggi  nei passaggi precedenti), al componente anagraficamente </t>
    </r>
    <r>
      <rPr>
        <rFont val="Arial"/>
        <b/>
        <color theme="1"/>
        <sz val="10.0"/>
      </rPr>
      <t>più giovane</t>
    </r>
    <r>
      <rPr>
        <rFont val="Arial"/>
        <color theme="1"/>
        <sz val="10.0"/>
      </rPr>
      <t>.</t>
    </r>
  </si>
</sst>
</file>

<file path=xl/styles.xml><?xml version="1.0" encoding="utf-8"?>
<styleSheet xmlns="http://schemas.openxmlformats.org/spreadsheetml/2006/main" xmlns:x14ac="http://schemas.microsoft.com/office/spreadsheetml/2009/9/ac" xmlns:mc="http://schemas.openxmlformats.org/markup-compatibility/2006">
  <numFmts count="3">
    <numFmt numFmtId="164" formatCode="0.00000"/>
    <numFmt numFmtId="165" formatCode="_-* #,##0_-;\-* #,##0_-;_-* &quot;-&quot;_-;_-@"/>
    <numFmt numFmtId="166" formatCode="#,##0.00000"/>
  </numFmts>
  <fonts count="32">
    <font>
      <sz val="10.0"/>
      <color rgb="FF000000"/>
      <name val="Calibri"/>
      <scheme val="minor"/>
    </font>
    <font>
      <sz val="10.0"/>
      <color theme="1"/>
      <name val="Arial"/>
    </font>
    <font>
      <b/>
      <sz val="12.0"/>
      <color rgb="FFC00000"/>
      <name val="Arial"/>
    </font>
    <font>
      <b/>
      <sz val="10.0"/>
      <color theme="1"/>
      <name val="Arial"/>
    </font>
    <font>
      <b/>
      <sz val="11.0"/>
      <color theme="10"/>
      <name val="Arial"/>
    </font>
    <font>
      <b/>
      <sz val="12.0"/>
      <color theme="1"/>
      <name val="Arial"/>
    </font>
    <font>
      <b/>
      <sz val="9.0"/>
      <color theme="1"/>
      <name val="Arial"/>
    </font>
    <font/>
    <font>
      <b/>
      <sz val="9.0"/>
      <color rgb="FF002060"/>
      <name val="Arial"/>
    </font>
    <font>
      <i/>
      <sz val="8.0"/>
      <color theme="1"/>
      <name val="Arial"/>
    </font>
    <font>
      <b/>
      <sz val="10.0"/>
      <color rgb="FF002060"/>
      <name val="Arial"/>
    </font>
    <font>
      <b/>
      <sz val="10.0"/>
      <color theme="1"/>
      <name val="Arial Narrow"/>
    </font>
    <font>
      <i/>
      <sz val="10.0"/>
      <color theme="1"/>
      <name val="Arial"/>
    </font>
    <font>
      <b/>
      <i/>
      <sz val="10.0"/>
      <color theme="1"/>
      <name val="Arial"/>
    </font>
    <font>
      <i/>
      <sz val="9.0"/>
      <color theme="1"/>
      <name val="Arial"/>
    </font>
    <font>
      <b/>
      <sz val="8.0"/>
      <color theme="1"/>
      <name val="Arial"/>
    </font>
    <font>
      <b/>
      <sz val="12.0"/>
      <color rgb="FF002060"/>
      <name val="Arial"/>
    </font>
    <font>
      <b/>
      <sz val="10.0"/>
      <color rgb="FFC00000"/>
      <name val="Arial"/>
    </font>
    <font>
      <b/>
      <sz val="12.0"/>
      <color rgb="FFFF0000"/>
      <name val="Arial"/>
    </font>
    <font>
      <color theme="1"/>
      <name val="Calibri"/>
      <scheme val="minor"/>
    </font>
    <font>
      <sz val="8.0"/>
      <color theme="1"/>
      <name val="Arial"/>
    </font>
    <font>
      <b/>
      <sz val="8.0"/>
      <color rgb="FFFF0000"/>
      <name val="Arial"/>
    </font>
    <font>
      <b/>
      <sz val="11.0"/>
      <color rgb="FFFF0000"/>
      <name val="Arial"/>
    </font>
    <font>
      <b/>
      <sz val="9.0"/>
      <color theme="1"/>
      <name val="Arial Narrow"/>
    </font>
    <font>
      <sz val="9.0"/>
      <color theme="1"/>
      <name val="Arial"/>
    </font>
    <font>
      <b/>
      <sz val="10.0"/>
      <color rgb="FFFF0000"/>
      <name val="Arial"/>
    </font>
    <font>
      <b/>
      <sz val="11.0"/>
      <color rgb="FFFF0000"/>
      <name val="Arial Narrow"/>
    </font>
    <font>
      <b/>
      <i/>
      <sz val="9.0"/>
      <color rgb="FF3A3838"/>
      <name val="Arial"/>
    </font>
    <font>
      <b/>
      <i/>
      <sz val="8.0"/>
      <color rgb="FF3A3838"/>
      <name val="Arial"/>
    </font>
    <font>
      <b/>
      <sz val="9.0"/>
      <color theme="0"/>
      <name val="Arial"/>
    </font>
    <font>
      <sz val="10.0"/>
      <color rgb="FF7F7F7F"/>
      <name val="Arial"/>
    </font>
    <font>
      <sz val="10.0"/>
      <color theme="0"/>
      <name val="Arial"/>
    </font>
  </fonts>
  <fills count="10">
    <fill>
      <patternFill patternType="none"/>
    </fill>
    <fill>
      <patternFill patternType="lightGray"/>
    </fill>
    <fill>
      <patternFill patternType="solid">
        <fgColor rgb="FFCCFFCC"/>
        <bgColor rgb="FFCCFFCC"/>
      </patternFill>
    </fill>
    <fill>
      <patternFill patternType="solid">
        <fgColor rgb="FFBDD6EE"/>
        <bgColor rgb="FFBDD6EE"/>
      </patternFill>
    </fill>
    <fill>
      <patternFill patternType="solid">
        <fgColor rgb="FFFFFF00"/>
        <bgColor rgb="FFFFFF00"/>
      </patternFill>
    </fill>
    <fill>
      <patternFill patternType="solid">
        <fgColor rgb="FFFFFFFF"/>
        <bgColor rgb="FFFFFFFF"/>
      </patternFill>
    </fill>
    <fill>
      <patternFill patternType="solid">
        <fgColor rgb="FFD8D8D8"/>
        <bgColor rgb="FFD8D8D8"/>
      </patternFill>
    </fill>
    <fill>
      <patternFill patternType="solid">
        <fgColor rgb="FFD0CECE"/>
        <bgColor rgb="FFD0CECE"/>
      </patternFill>
    </fill>
    <fill>
      <patternFill patternType="solid">
        <fgColor rgb="FFFF0000"/>
        <bgColor rgb="FFFF0000"/>
      </patternFill>
    </fill>
    <fill>
      <patternFill patternType="solid">
        <fgColor rgb="FF7F7F7F"/>
        <bgColor rgb="FF7F7F7F"/>
      </patternFill>
    </fill>
  </fills>
  <borders count="62">
    <border/>
    <border>
      <left style="medium">
        <color rgb="FF000000"/>
      </left>
      <top style="medium">
        <color rgb="FF000000"/>
      </top>
      <bottom style="medium">
        <color rgb="FF000000"/>
      </bottom>
    </border>
    <border>
      <top style="medium">
        <color rgb="FF000000"/>
      </top>
      <bottom style="medium">
        <color rgb="FF000000"/>
      </bottom>
    </border>
    <border>
      <right style="medium">
        <color rgb="FF000000"/>
      </right>
      <top style="medium">
        <color rgb="FF000000"/>
      </top>
      <bottom style="medium">
        <color rgb="FF000000"/>
      </bottom>
    </border>
    <border>
      <left style="medium">
        <color rgb="FF000000"/>
      </left>
    </border>
    <border>
      <bottom style="medium">
        <color rgb="FF000000"/>
      </bottom>
    </border>
    <border>
      <left style="medium">
        <color rgb="FF000000"/>
      </left>
      <right style="medium">
        <color rgb="FF000000"/>
      </right>
      <top style="medium">
        <color rgb="FF000000"/>
      </top>
      <bottom style="medium">
        <color rgb="FF000000"/>
      </bottom>
    </border>
    <border>
      <left style="medium">
        <color rgb="FF000000"/>
      </left>
      <right style="medium">
        <color rgb="FF000000"/>
      </right>
      <top style="medium">
        <color rgb="FF000000"/>
      </top>
    </border>
    <border>
      <left style="medium">
        <color rgb="FF000000"/>
      </left>
      <top style="medium">
        <color rgb="FF000000"/>
      </top>
    </border>
    <border>
      <right style="medium">
        <color rgb="FF000000"/>
      </right>
      <top style="medium">
        <color rgb="FF000000"/>
      </top>
    </border>
    <border>
      <left style="medium">
        <color rgb="FF000000"/>
      </left>
      <right style="medium">
        <color rgb="FF000000"/>
      </right>
      <bottom style="medium">
        <color rgb="FF000000"/>
      </bottom>
    </border>
    <border>
      <left style="thin">
        <color rgb="FF000000"/>
      </left>
      <right style="medium">
        <color rgb="FF000000"/>
      </right>
      <top style="medium">
        <color rgb="FF000000"/>
      </top>
    </border>
    <border>
      <left style="medium">
        <color rgb="FF000000"/>
      </left>
      <bottom style="medium">
        <color rgb="FF000000"/>
      </bottom>
    </border>
    <border>
      <right style="medium">
        <color rgb="FF000000"/>
      </right>
      <bottom style="medium">
        <color rgb="FF000000"/>
      </bottom>
    </border>
    <border>
      <left style="medium">
        <color rgb="FF000000"/>
      </left>
      <right style="thin">
        <color rgb="FF000000"/>
      </right>
      <top style="medium">
        <color rgb="FF000000"/>
      </top>
    </border>
    <border>
      <left style="medium">
        <color rgb="FF000000"/>
      </left>
      <right style="medium">
        <color rgb="FF000000"/>
      </right>
    </border>
    <border>
      <left style="medium">
        <color rgb="FF000000"/>
      </left>
      <right style="thin">
        <color rgb="FF000000"/>
      </right>
    </border>
    <border>
      <left style="thin">
        <color rgb="FF000000"/>
      </left>
      <right style="medium">
        <color rgb="FF000000"/>
      </right>
    </border>
    <border>
      <right style="medium">
        <color rgb="FF000000"/>
      </right>
    </border>
    <border>
      <left style="medium">
        <color rgb="FF000000"/>
      </left>
      <right style="thin">
        <color rgb="FF000000"/>
      </right>
      <bottom style="medium">
        <color rgb="FF000000"/>
      </bottom>
    </border>
    <border>
      <left style="thin">
        <color rgb="FF000000"/>
      </left>
      <right style="medium">
        <color rgb="FF000000"/>
      </right>
      <bottom style="medium">
        <color rgb="FF000000"/>
      </bottom>
    </border>
    <border>
      <top style="medium">
        <color rgb="FF000000"/>
      </top>
    </border>
    <border>
      <left/>
      <top/>
    </border>
    <border>
      <top/>
    </border>
    <border>
      <right/>
      <top/>
    </border>
    <border>
      <left/>
    </border>
    <border>
      <right/>
    </border>
    <border>
      <left style="medium">
        <color rgb="FF000000"/>
      </left>
      <right/>
      <top style="medium">
        <color rgb="FF000000"/>
      </top>
      <bottom style="medium">
        <color rgb="FF000000"/>
      </bottom>
    </border>
    <border>
      <left style="medium">
        <color rgb="FF000000"/>
      </left>
      <right style="medium">
        <color rgb="FF000000"/>
      </right>
      <top style="medium">
        <color rgb="FF000000"/>
      </top>
      <bottom style="thin">
        <color rgb="FF000000"/>
      </bottom>
    </border>
    <border>
      <left/>
      <bottom/>
    </border>
    <border>
      <bottom/>
    </border>
    <border>
      <right/>
      <bottom/>
    </border>
    <border>
      <left style="medium">
        <color rgb="FF000000"/>
      </left>
      <right style="medium">
        <color rgb="FF000000"/>
      </right>
      <top/>
      <bottom style="medium">
        <color rgb="FF000000"/>
      </bottom>
    </border>
    <border>
      <left style="thin">
        <color rgb="FF000000"/>
      </left>
      <top style="thin">
        <color rgb="FF000000"/>
      </top>
    </border>
    <border>
      <top style="thin">
        <color rgb="FF000000"/>
      </top>
    </border>
    <border>
      <left style="thin">
        <color rgb="FF000000"/>
      </left>
      <right style="thin">
        <color rgb="FF000000"/>
      </right>
      <top style="thin">
        <color rgb="FF000000"/>
      </top>
      <bottom style="thin">
        <color rgb="FF000000"/>
      </bottom>
    </border>
    <border>
      <left style="thin">
        <color rgb="FF000000"/>
      </left>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rder>
    <border>
      <right style="thin">
        <color rgb="FF000000"/>
      </right>
      <top style="thin">
        <color rgb="FF000000"/>
      </top>
    </border>
    <border>
      <left style="thin">
        <color rgb="FF000000"/>
      </left>
      <right style="thin">
        <color rgb="FF000000"/>
      </right>
      <bottom style="thin">
        <color rgb="FF000000"/>
      </bottom>
    </border>
    <border>
      <left style="thin">
        <color rgb="FF000000"/>
      </left>
      <bottom style="thin">
        <color rgb="FF000000"/>
      </bottom>
    </border>
    <border>
      <right style="thin">
        <color rgb="FF000000"/>
      </right>
      <bottom style="thin">
        <color rgb="FF000000"/>
      </bottom>
    </border>
    <border>
      <bottom style="thin">
        <color rgb="FF000000"/>
      </bottom>
    </border>
    <border>
      <right/>
      <top style="medium">
        <color rgb="FF000000"/>
      </top>
    </border>
    <border>
      <left style="thin">
        <color rgb="FF000000"/>
      </left>
      <right/>
      <top style="thin">
        <color rgb="FF000000"/>
      </top>
      <bottom/>
    </border>
    <border>
      <left/>
      <right style="thin">
        <color rgb="FF000000"/>
      </right>
      <top style="thin">
        <color rgb="FF000000"/>
      </top>
      <bottom/>
    </border>
    <border>
      <right/>
      <bottom style="medium">
        <color rgb="FF000000"/>
      </bottom>
    </border>
    <border>
      <right style="thin">
        <color rgb="FF000000"/>
      </right>
    </border>
    <border>
      <left style="thin">
        <color rgb="FF000000"/>
      </left>
      <right style="thin">
        <color rgb="FF000000"/>
      </right>
    </border>
    <border>
      <left style="thin">
        <color rgb="FF000000"/>
      </left>
      <right/>
      <top/>
      <bottom/>
    </border>
    <border>
      <left/>
      <right style="thin">
        <color rgb="FF000000"/>
      </right>
      <top/>
      <bottom/>
    </border>
    <border>
      <left style="medium">
        <color rgb="FF000000"/>
      </left>
      <right/>
      <top style="medium">
        <color rgb="FF000000"/>
      </top>
    </border>
    <border>
      <left style="medium">
        <color rgb="FF000000"/>
      </left>
      <right/>
    </border>
    <border>
      <left style="medium">
        <color rgb="FF000000"/>
      </left>
      <right/>
      <bottom style="medium">
        <color rgb="FF000000"/>
      </bottom>
    </border>
    <border>
      <left/>
      <right/>
      <top/>
    </border>
    <border>
      <left style="thin">
        <color rgb="FF000000"/>
      </left>
      <right/>
      <top/>
      <bottom style="thin">
        <color rgb="FF000000"/>
      </bottom>
    </border>
    <border>
      <left/>
      <right style="thin">
        <color rgb="FF000000"/>
      </right>
      <top/>
      <bottom style="thin">
        <color rgb="FF000000"/>
      </bottom>
    </border>
    <border>
      <left/>
      <right/>
    </border>
    <border>
      <left/>
      <right/>
      <bottom/>
    </border>
  </borders>
  <cellStyleXfs count="1">
    <xf borderId="0" fillId="0" fontId="0" numFmtId="0" applyAlignment="1" applyFont="1"/>
  </cellStyleXfs>
  <cellXfs count="162">
    <xf borderId="0" fillId="0" fontId="0" numFmtId="0" xfId="0" applyAlignment="1" applyFont="1">
      <alignment readingOrder="0" shrinkToFit="0" vertical="bottom" wrapText="0"/>
    </xf>
    <xf borderId="0" fillId="0" fontId="1" numFmtId="0" xfId="0" applyAlignment="1" applyFont="1">
      <alignment horizontal="center"/>
    </xf>
    <xf borderId="0" fillId="0" fontId="2" numFmtId="0" xfId="0" applyAlignment="1" applyFont="1">
      <alignment horizontal="center" shrinkToFit="0" vertical="center" wrapText="1"/>
    </xf>
    <xf borderId="0" fillId="0" fontId="1" numFmtId="0" xfId="0" applyAlignment="1" applyFont="1">
      <alignment horizontal="center" vertical="center"/>
    </xf>
    <xf borderId="0" fillId="0" fontId="3" numFmtId="0" xfId="0" applyAlignment="1" applyFont="1">
      <alignment horizontal="center" vertical="center"/>
    </xf>
    <xf borderId="0" fillId="0" fontId="4" numFmtId="0" xfId="0" applyAlignment="1" applyFont="1">
      <alignment horizontal="center" vertical="center"/>
    </xf>
    <xf borderId="1" fillId="0" fontId="5" numFmtId="0" xfId="0" applyAlignment="1" applyBorder="1" applyFont="1">
      <alignment vertical="center"/>
    </xf>
    <xf borderId="2" fillId="0" fontId="1" numFmtId="0" xfId="0" applyAlignment="1" applyBorder="1" applyFont="1">
      <alignment vertical="center"/>
    </xf>
    <xf borderId="3" fillId="0" fontId="1" numFmtId="0" xfId="0" applyAlignment="1" applyBorder="1" applyFont="1">
      <alignment vertical="center"/>
    </xf>
    <xf borderId="1" fillId="0" fontId="6" numFmtId="0" xfId="0" applyAlignment="1" applyBorder="1" applyFont="1">
      <alignment horizontal="center" vertical="center"/>
    </xf>
    <xf borderId="3" fillId="0" fontId="7" numFmtId="0" xfId="0" applyBorder="1" applyFont="1"/>
    <xf borderId="1" fillId="2" fontId="8" numFmtId="0" xfId="0" applyAlignment="1" applyBorder="1" applyFill="1" applyFont="1">
      <alignment horizontal="center" vertical="center"/>
    </xf>
    <xf borderId="1" fillId="3" fontId="6" numFmtId="0" xfId="0" applyAlignment="1" applyBorder="1" applyFill="1" applyFont="1">
      <alignment horizontal="center" vertical="center"/>
    </xf>
    <xf borderId="4" fillId="0" fontId="9" numFmtId="0" xfId="0" applyAlignment="1" applyBorder="1" applyFont="1">
      <alignment horizontal="center" vertical="center"/>
    </xf>
    <xf borderId="5" fillId="0" fontId="1" numFmtId="0" xfId="0" applyAlignment="1" applyBorder="1" applyFont="1">
      <alignment horizontal="center"/>
    </xf>
    <xf borderId="5" fillId="0" fontId="7" numFmtId="0" xfId="0" applyBorder="1" applyFont="1"/>
    <xf borderId="2" fillId="0" fontId="7" numFmtId="0" xfId="0" applyBorder="1" applyFont="1"/>
    <xf borderId="1" fillId="2" fontId="10" numFmtId="0" xfId="0" applyAlignment="1" applyBorder="1" applyFont="1">
      <alignment horizontal="center" vertical="center"/>
    </xf>
    <xf borderId="6" fillId="0" fontId="6" numFmtId="0" xfId="0" applyAlignment="1" applyBorder="1" applyFont="1">
      <alignment horizontal="center" vertical="center"/>
    </xf>
    <xf borderId="2" fillId="0" fontId="1" numFmtId="0" xfId="0" applyAlignment="1" applyBorder="1" applyFont="1">
      <alignment horizontal="center"/>
    </xf>
    <xf borderId="7" fillId="0" fontId="3" numFmtId="0" xfId="0" applyAlignment="1" applyBorder="1" applyFont="1">
      <alignment horizontal="center" vertical="center"/>
    </xf>
    <xf borderId="1" fillId="0" fontId="3" numFmtId="0" xfId="0" applyAlignment="1" applyBorder="1" applyFont="1">
      <alignment horizontal="center" vertical="center"/>
    </xf>
    <xf borderId="7" fillId="0" fontId="11" numFmtId="0" xfId="0" applyAlignment="1" applyBorder="1" applyFont="1">
      <alignment horizontal="center" shrinkToFit="0" vertical="center" wrapText="1"/>
    </xf>
    <xf borderId="8" fillId="0" fontId="6" numFmtId="0" xfId="0" applyAlignment="1" applyBorder="1" applyFont="1">
      <alignment horizontal="center" shrinkToFit="0" vertical="center" wrapText="1"/>
    </xf>
    <xf borderId="9" fillId="0" fontId="7" numFmtId="0" xfId="0" applyBorder="1" applyFont="1"/>
    <xf borderId="10" fillId="0" fontId="7" numFmtId="0" xfId="0" applyBorder="1" applyFont="1"/>
    <xf borderId="8" fillId="0" fontId="6" numFmtId="0" xfId="0" applyAlignment="1" applyBorder="1" applyFont="1">
      <alignment horizontal="center" vertical="center"/>
    </xf>
    <xf borderId="11" fillId="0" fontId="6" numFmtId="0" xfId="0" applyAlignment="1" applyBorder="1" applyFont="1">
      <alignment horizontal="center" vertical="center"/>
    </xf>
    <xf borderId="12" fillId="0" fontId="7" numFmtId="0" xfId="0" applyBorder="1" applyFont="1"/>
    <xf borderId="13" fillId="0" fontId="7" numFmtId="0" xfId="0" applyBorder="1" applyFont="1"/>
    <xf borderId="7" fillId="0" fontId="6" numFmtId="0" xfId="0" applyAlignment="1" applyBorder="1" applyFont="1">
      <alignment horizontal="center" shrinkToFit="0" vertical="center" wrapText="1"/>
    </xf>
    <xf borderId="14" fillId="2" fontId="10" numFmtId="0" xfId="0" applyAlignment="1" applyBorder="1" applyFont="1">
      <alignment horizontal="center" shrinkToFit="0" vertical="center" wrapText="1"/>
    </xf>
    <xf borderId="11" fillId="2" fontId="10" numFmtId="0" xfId="0" applyAlignment="1" applyBorder="1" applyFont="1">
      <alignment horizontal="center" shrinkToFit="0" vertical="center" wrapText="1"/>
    </xf>
    <xf borderId="14" fillId="0" fontId="3" numFmtId="0" xfId="0" applyAlignment="1" applyBorder="1" applyFont="1">
      <alignment horizontal="center" shrinkToFit="0" vertical="center" wrapText="1"/>
    </xf>
    <xf borderId="11" fillId="0" fontId="3" numFmtId="0" xfId="0" applyAlignment="1" applyBorder="1" applyFont="1">
      <alignment horizontal="center" shrinkToFit="0" vertical="center" wrapText="1"/>
    </xf>
    <xf borderId="7" fillId="0" fontId="3" numFmtId="0" xfId="0" applyAlignment="1" applyBorder="1" applyFont="1">
      <alignment horizontal="center" shrinkToFit="0" vertical="center" wrapText="1"/>
    </xf>
    <xf borderId="8" fillId="0" fontId="12" numFmtId="0" xfId="0" applyAlignment="1" applyBorder="1" applyFont="1">
      <alignment horizontal="center" shrinkToFit="0" vertical="center" wrapText="1"/>
    </xf>
    <xf borderId="15" fillId="0" fontId="7" numFmtId="0" xfId="0" applyBorder="1" applyFont="1"/>
    <xf borderId="16" fillId="0" fontId="7" numFmtId="0" xfId="0" applyBorder="1" applyFont="1"/>
    <xf borderId="17" fillId="0" fontId="7" numFmtId="0" xfId="0" applyBorder="1" applyFont="1"/>
    <xf borderId="4" fillId="0" fontId="7" numFmtId="0" xfId="0" applyBorder="1" applyFont="1"/>
    <xf borderId="18" fillId="0" fontId="7" numFmtId="0" xfId="0" applyBorder="1" applyFont="1"/>
    <xf borderId="19" fillId="0" fontId="7" numFmtId="0" xfId="0" applyBorder="1" applyFont="1"/>
    <xf borderId="20" fillId="0" fontId="7" numFmtId="0" xfId="0" applyBorder="1" applyFont="1"/>
    <xf borderId="8" fillId="0" fontId="13" numFmtId="0" xfId="0" applyAlignment="1" applyBorder="1" applyFont="1">
      <alignment horizontal="center" shrinkToFit="0" vertical="center" wrapText="1"/>
    </xf>
    <xf borderId="9" fillId="0" fontId="13" numFmtId="10" xfId="0" applyAlignment="1" applyBorder="1" applyFont="1" applyNumberFormat="1">
      <alignment horizontal="center" shrinkToFit="0" vertical="center" wrapText="1"/>
    </xf>
    <xf borderId="7" fillId="0" fontId="14" numFmtId="0" xfId="0" applyAlignment="1" applyBorder="1" applyFont="1">
      <alignment horizontal="center" vertical="center"/>
    </xf>
    <xf borderId="14" fillId="4" fontId="3" numFmtId="0" xfId="0" applyAlignment="1" applyBorder="1" applyFill="1" applyFont="1">
      <alignment horizontal="center" shrinkToFit="0" vertical="center" wrapText="1"/>
    </xf>
    <xf borderId="11" fillId="4" fontId="3" numFmtId="0" xfId="0" applyAlignment="1" applyBorder="1" applyFont="1">
      <alignment horizontal="center" shrinkToFit="0" vertical="center" wrapText="1"/>
    </xf>
    <xf borderId="7" fillId="4" fontId="3" numFmtId="0" xfId="0" applyAlignment="1" applyBorder="1" applyFont="1">
      <alignment horizontal="center" vertical="center"/>
    </xf>
    <xf borderId="8" fillId="0" fontId="3" numFmtId="0" xfId="0" applyAlignment="1" applyBorder="1" applyFont="1">
      <alignment horizontal="center" shrinkToFit="0" vertical="center" wrapText="1"/>
    </xf>
    <xf borderId="1" fillId="0" fontId="3" numFmtId="0" xfId="0" applyAlignment="1" applyBorder="1" applyFont="1">
      <alignment horizontal="center" shrinkToFit="0" vertical="center" wrapText="1"/>
    </xf>
    <xf borderId="21" fillId="0" fontId="1" numFmtId="0" xfId="0" applyAlignment="1" applyBorder="1" applyFont="1">
      <alignment horizontal="center"/>
    </xf>
    <xf borderId="21" fillId="0" fontId="7" numFmtId="0" xfId="0" applyBorder="1" applyFont="1"/>
    <xf borderId="6" fillId="0" fontId="15" numFmtId="0" xfId="0" applyAlignment="1" applyBorder="1" applyFont="1">
      <alignment horizontal="center"/>
    </xf>
    <xf borderId="6" fillId="2" fontId="10" numFmtId="0" xfId="0" applyAlignment="1" applyBorder="1" applyFont="1">
      <alignment vertical="center"/>
    </xf>
    <xf borderId="7" fillId="2" fontId="16" numFmtId="0" xfId="0" applyAlignment="1" applyBorder="1" applyFont="1">
      <alignment horizontal="center" vertical="center"/>
    </xf>
    <xf borderId="4" fillId="0" fontId="1" numFmtId="0" xfId="0" applyAlignment="1" applyBorder="1" applyFont="1">
      <alignment horizontal="center"/>
    </xf>
    <xf borderId="22" fillId="3" fontId="1" numFmtId="0" xfId="0" applyAlignment="1" applyBorder="1" applyFont="1">
      <alignment horizontal="left" shrinkToFit="0" vertical="top" wrapText="1"/>
    </xf>
    <xf borderId="23" fillId="0" fontId="7" numFmtId="0" xfId="0" applyBorder="1" applyFont="1"/>
    <xf borderId="24" fillId="0" fontId="7" numFmtId="0" xfId="0" applyBorder="1" applyFont="1"/>
    <xf borderId="25" fillId="0" fontId="7" numFmtId="0" xfId="0" applyBorder="1" applyFont="1"/>
    <xf borderId="26" fillId="0" fontId="7" numFmtId="0" xfId="0" applyBorder="1" applyFont="1"/>
    <xf borderId="6" fillId="0" fontId="3" numFmtId="0" xfId="0" applyAlignment="1" applyBorder="1" applyFont="1">
      <alignment vertical="center"/>
    </xf>
    <xf borderId="6" fillId="0" fontId="3" numFmtId="0" xfId="0" applyAlignment="1" applyBorder="1" applyFont="1">
      <alignment horizontal="center"/>
    </xf>
    <xf borderId="1" fillId="0" fontId="3" numFmtId="0" xfId="0" applyAlignment="1" applyBorder="1" applyFont="1">
      <alignment horizontal="center"/>
    </xf>
    <xf borderId="4" fillId="0" fontId="17" numFmtId="0" xfId="0" applyAlignment="1" applyBorder="1" applyFont="1">
      <alignment horizontal="left" shrinkToFit="0" vertical="center" wrapText="1"/>
    </xf>
    <xf borderId="1" fillId="2" fontId="10" numFmtId="0" xfId="0" applyBorder="1" applyFont="1"/>
    <xf borderId="27" fillId="2" fontId="10" numFmtId="0" xfId="0" applyAlignment="1" applyBorder="1" applyFont="1">
      <alignment horizontal="right" vertical="center"/>
    </xf>
    <xf borderId="28" fillId="5" fontId="18" numFmtId="0" xfId="0" applyAlignment="1" applyBorder="1" applyFill="1" applyFont="1">
      <alignment horizontal="center" vertical="center"/>
    </xf>
    <xf borderId="6" fillId="0" fontId="5" numFmtId="0" xfId="0" applyAlignment="1" applyBorder="1" applyFont="1">
      <alignment horizontal="right" vertical="center"/>
    </xf>
    <xf borderId="6" fillId="0" fontId="18" numFmtId="0" xfId="0" applyAlignment="1" applyBorder="1" applyFont="1">
      <alignment horizontal="center" vertical="center"/>
    </xf>
    <xf borderId="29" fillId="0" fontId="7" numFmtId="0" xfId="0" applyBorder="1" applyFont="1"/>
    <xf borderId="30" fillId="0" fontId="7" numFmtId="0" xfId="0" applyBorder="1" applyFont="1"/>
    <xf borderId="31" fillId="0" fontId="7" numFmtId="0" xfId="0" applyBorder="1" applyFont="1"/>
    <xf borderId="32" fillId="4" fontId="3" numFmtId="0" xfId="0" applyAlignment="1" applyBorder="1" applyFont="1">
      <alignment horizontal="center"/>
    </xf>
    <xf borderId="6" fillId="4" fontId="3" numFmtId="1" xfId="0" applyAlignment="1" applyBorder="1" applyFont="1" applyNumberFormat="1">
      <alignment horizontal="center"/>
    </xf>
    <xf borderId="0" fillId="0" fontId="9" numFmtId="0" xfId="0" applyAlignment="1" applyFont="1">
      <alignment horizontal="center"/>
    </xf>
    <xf borderId="0" fillId="0" fontId="2" numFmtId="0" xfId="0" applyAlignment="1" applyFont="1">
      <alignment horizontal="center" shrinkToFit="0" wrapText="1"/>
    </xf>
    <xf borderId="0" fillId="0" fontId="19" numFmtId="0" xfId="0" applyFont="1"/>
    <xf borderId="33" fillId="0" fontId="20" numFmtId="164" xfId="0" applyAlignment="1" applyBorder="1" applyFont="1" applyNumberFormat="1">
      <alignment horizontal="right"/>
    </xf>
    <xf borderId="34" fillId="0" fontId="20" numFmtId="164" xfId="0" applyAlignment="1" applyBorder="1" applyFont="1" applyNumberFormat="1">
      <alignment horizontal="right"/>
    </xf>
    <xf borderId="35" fillId="0" fontId="21" numFmtId="1" xfId="0" applyAlignment="1" applyBorder="1" applyFont="1" applyNumberFormat="1">
      <alignment horizontal="center"/>
    </xf>
    <xf borderId="6" fillId="0" fontId="3" numFmtId="0" xfId="0" applyAlignment="1" applyBorder="1" applyFont="1">
      <alignment horizontal="right"/>
    </xf>
    <xf borderId="36" fillId="0" fontId="20" numFmtId="164" xfId="0" applyAlignment="1" applyBorder="1" applyFont="1" applyNumberFormat="1">
      <alignment horizontal="right"/>
    </xf>
    <xf borderId="0" fillId="0" fontId="20" numFmtId="164" xfId="0" applyAlignment="1" applyFont="1" applyNumberFormat="1">
      <alignment horizontal="right"/>
    </xf>
    <xf borderId="6" fillId="0" fontId="22" numFmtId="0" xfId="0" applyAlignment="1" applyBorder="1" applyFont="1">
      <alignment horizontal="center"/>
    </xf>
    <xf borderId="34" fillId="0" fontId="3" numFmtId="49" xfId="0" applyAlignment="1" applyBorder="1" applyFont="1" applyNumberFormat="1">
      <alignment horizontal="center" vertical="center"/>
    </xf>
    <xf borderId="34" fillId="0" fontId="7" numFmtId="0" xfId="0" applyBorder="1" applyFont="1"/>
    <xf borderId="37" fillId="0" fontId="3" numFmtId="0" xfId="0" applyAlignment="1" applyBorder="1" applyFont="1">
      <alignment horizontal="center" vertical="center"/>
    </xf>
    <xf borderId="38" fillId="0" fontId="7" numFmtId="0" xfId="0" applyBorder="1" applyFont="1"/>
    <xf borderId="39" fillId="0" fontId="7" numFmtId="0" xfId="0" applyBorder="1" applyFont="1"/>
    <xf borderId="40" fillId="6" fontId="3" numFmtId="49" xfId="0" applyAlignment="1" applyBorder="1" applyFill="1" applyFont="1" applyNumberFormat="1">
      <alignment horizontal="center" vertical="center"/>
    </xf>
    <xf borderId="33" fillId="0" fontId="23" numFmtId="0" xfId="0" applyAlignment="1" applyBorder="1" applyFont="1">
      <alignment horizontal="center" vertical="center"/>
    </xf>
    <xf borderId="41" fillId="0" fontId="7" numFmtId="0" xfId="0" applyBorder="1" applyFont="1"/>
    <xf borderId="33" fillId="0" fontId="24" numFmtId="0" xfId="0" applyAlignment="1" applyBorder="1" applyFont="1">
      <alignment horizontal="left" shrinkToFit="0" vertical="center" wrapText="1"/>
    </xf>
    <xf borderId="42" fillId="0" fontId="7" numFmtId="0" xfId="0" applyBorder="1" applyFont="1"/>
    <xf borderId="43" fillId="0" fontId="7" numFmtId="0" xfId="0" applyBorder="1" applyFont="1"/>
    <xf borderId="44" fillId="0" fontId="7" numFmtId="0" xfId="0" applyBorder="1" applyFont="1"/>
    <xf borderId="45" fillId="0" fontId="7" numFmtId="0" xfId="0" applyBorder="1" applyFont="1"/>
    <xf borderId="33" fillId="0" fontId="23" numFmtId="0" xfId="0" applyAlignment="1" applyBorder="1" applyFont="1">
      <alignment horizontal="center" shrinkToFit="0" vertical="center" wrapText="1"/>
    </xf>
    <xf borderId="33" fillId="0" fontId="24" numFmtId="0" xfId="0" applyAlignment="1" applyBorder="1" applyFont="1">
      <alignment horizontal="left" vertical="center"/>
    </xf>
    <xf borderId="43" fillId="0" fontId="20" numFmtId="164" xfId="0" applyAlignment="1" applyBorder="1" applyFont="1" applyNumberFormat="1">
      <alignment horizontal="right"/>
    </xf>
    <xf borderId="45" fillId="0" fontId="20" numFmtId="164" xfId="0" applyAlignment="1" applyBorder="1" applyFont="1" applyNumberFormat="1">
      <alignment horizontal="right"/>
    </xf>
    <xf borderId="35" fillId="0" fontId="20" numFmtId="164" xfId="0" applyBorder="1" applyFont="1" applyNumberFormat="1"/>
    <xf borderId="33" fillId="0" fontId="23" numFmtId="0" xfId="0" applyAlignment="1" applyBorder="1" applyFont="1">
      <alignment horizontal="center" shrinkToFit="0" wrapText="1"/>
    </xf>
    <xf borderId="35" fillId="0" fontId="25" numFmtId="0" xfId="0" applyAlignment="1" applyBorder="1" applyFont="1">
      <alignment horizontal="center"/>
    </xf>
    <xf borderId="1" fillId="7" fontId="3" numFmtId="0" xfId="0" applyAlignment="1" applyBorder="1" applyFill="1" applyFont="1">
      <alignment horizontal="center"/>
    </xf>
    <xf borderId="1" fillId="0" fontId="25" numFmtId="164" xfId="0" applyAlignment="1" applyBorder="1" applyFont="1" applyNumberFormat="1">
      <alignment horizontal="center"/>
    </xf>
    <xf borderId="4" fillId="0" fontId="13" numFmtId="49" xfId="0" applyAlignment="1" applyBorder="1" applyFont="1" applyNumberFormat="1">
      <alignment horizontal="center" vertical="center"/>
    </xf>
    <xf borderId="0" fillId="0" fontId="13" numFmtId="49" xfId="0" applyAlignment="1" applyFont="1" applyNumberFormat="1">
      <alignment vertical="center"/>
    </xf>
    <xf borderId="35" fillId="0" fontId="20" numFmtId="0" xfId="0" applyBorder="1" applyFont="1"/>
    <xf borderId="0" fillId="0" fontId="6" numFmtId="0" xfId="0" applyAlignment="1" applyFont="1">
      <alignment shrinkToFit="0" vertical="center" wrapText="1"/>
    </xf>
    <xf borderId="0" fillId="0" fontId="3" numFmtId="0" xfId="0" applyAlignment="1" applyFont="1">
      <alignment vertical="center"/>
    </xf>
    <xf borderId="7" fillId="0" fontId="3" numFmtId="165" xfId="0" applyAlignment="1" applyBorder="1" applyFont="1" applyNumberFormat="1">
      <alignment horizontal="center" shrinkToFit="0" vertical="center" wrapText="1"/>
    </xf>
    <xf borderId="8" fillId="0" fontId="3" numFmtId="0" xfId="0" applyAlignment="1" applyBorder="1" applyFont="1">
      <alignment horizontal="center" vertical="center"/>
    </xf>
    <xf borderId="0" fillId="0" fontId="1" numFmtId="1" xfId="0" applyFont="1" applyNumberFormat="1"/>
    <xf borderId="0" fillId="0" fontId="1" numFmtId="0" xfId="0" applyFont="1"/>
    <xf borderId="7" fillId="6" fontId="6" numFmtId="0" xfId="0" applyAlignment="1" applyBorder="1" applyFont="1">
      <alignment horizontal="left" shrinkToFit="0" vertical="center" wrapText="1"/>
    </xf>
    <xf borderId="7" fillId="0" fontId="25" numFmtId="165" xfId="0" applyAlignment="1" applyBorder="1" applyFont="1" applyNumberFormat="1">
      <alignment horizontal="center" shrinkToFit="0" vertical="center" wrapText="1"/>
    </xf>
    <xf borderId="8" fillId="0" fontId="25" numFmtId="1" xfId="0" applyAlignment="1" applyBorder="1" applyFont="1" applyNumberFormat="1">
      <alignment horizontal="center" vertical="center"/>
    </xf>
    <xf borderId="8" fillId="0" fontId="1" numFmtId="1" xfId="0" applyAlignment="1" applyBorder="1" applyFont="1" applyNumberFormat="1">
      <alignment horizontal="center" vertical="center"/>
    </xf>
    <xf borderId="7" fillId="0" fontId="26" numFmtId="0" xfId="0" applyAlignment="1" applyBorder="1" applyFont="1">
      <alignment horizontal="left" shrinkToFit="0" vertical="center" wrapText="1"/>
    </xf>
    <xf borderId="0" fillId="0" fontId="1" numFmtId="165" xfId="0" applyFont="1" applyNumberFormat="1"/>
    <xf borderId="15" fillId="0" fontId="24" numFmtId="0" xfId="0" applyAlignment="1" applyBorder="1" applyFont="1">
      <alignment horizontal="center" shrinkToFit="0" vertical="center" wrapText="1"/>
    </xf>
    <xf borderId="4" fillId="0" fontId="24" numFmtId="0" xfId="0" applyAlignment="1" applyBorder="1" applyFont="1">
      <alignment horizontal="center" shrinkToFit="0" vertical="center" wrapText="1"/>
    </xf>
    <xf borderId="4" fillId="0" fontId="25" numFmtId="1" xfId="0" applyAlignment="1" applyBorder="1" applyFont="1" applyNumberFormat="1">
      <alignment horizontal="center" vertical="center"/>
    </xf>
    <xf borderId="7" fillId="0" fontId="27" numFmtId="0" xfId="0" applyAlignment="1" applyBorder="1" applyFont="1">
      <alignment horizontal="center" vertical="center"/>
    </xf>
    <xf borderId="7" fillId="0" fontId="28" numFmtId="166" xfId="0" applyAlignment="1" applyBorder="1" applyFont="1" applyNumberFormat="1">
      <alignment horizontal="center" vertical="center"/>
    </xf>
    <xf borderId="8" fillId="8" fontId="29" numFmtId="0" xfId="0" applyAlignment="1" applyBorder="1" applyFill="1" applyFont="1">
      <alignment horizontal="center" shrinkToFit="0" vertical="center" wrapText="1"/>
    </xf>
    <xf borderId="46" fillId="0" fontId="7" numFmtId="0" xfId="0" applyBorder="1" applyFont="1"/>
    <xf borderId="33" fillId="0" fontId="1" numFmtId="0" xfId="0" applyAlignment="1" applyBorder="1" applyFont="1">
      <alignment horizontal="center"/>
    </xf>
    <xf borderId="34" fillId="0" fontId="1" numFmtId="0" xfId="0" applyAlignment="1" applyBorder="1" applyFont="1">
      <alignment horizontal="center"/>
    </xf>
    <xf borderId="41" fillId="0" fontId="1" numFmtId="0" xfId="0" applyAlignment="1" applyBorder="1" applyFont="1">
      <alignment horizontal="center"/>
    </xf>
    <xf borderId="40" fillId="0" fontId="1" numFmtId="0" xfId="0" applyAlignment="1" applyBorder="1" applyFont="1">
      <alignment horizontal="center"/>
    </xf>
    <xf borderId="47" fillId="9" fontId="30" numFmtId="0" xfId="0" applyAlignment="1" applyBorder="1" applyFill="1" applyFont="1">
      <alignment horizontal="center"/>
    </xf>
    <xf borderId="48" fillId="9" fontId="30" numFmtId="0" xfId="0" applyBorder="1" applyFont="1"/>
    <xf borderId="49" fillId="0" fontId="7" numFmtId="0" xfId="0" applyBorder="1" applyFont="1"/>
    <xf borderId="36" fillId="0" fontId="1" numFmtId="0" xfId="0" applyAlignment="1" applyBorder="1" applyFont="1">
      <alignment horizontal="center"/>
    </xf>
    <xf borderId="50" fillId="0" fontId="1" numFmtId="0" xfId="0" applyAlignment="1" applyBorder="1" applyFont="1">
      <alignment horizontal="center"/>
    </xf>
    <xf borderId="51" fillId="0" fontId="1" numFmtId="0" xfId="0" applyAlignment="1" applyBorder="1" applyFont="1">
      <alignment horizontal="center"/>
    </xf>
    <xf borderId="52" fillId="9" fontId="30" numFmtId="0" xfId="0" applyAlignment="1" applyBorder="1" applyFont="1">
      <alignment horizontal="center"/>
    </xf>
    <xf borderId="53" fillId="9" fontId="30" numFmtId="0" xfId="0" applyBorder="1" applyFont="1"/>
    <xf borderId="4" fillId="0" fontId="22" numFmtId="1" xfId="0" applyAlignment="1" applyBorder="1" applyFont="1" applyNumberFormat="1">
      <alignment horizontal="center" vertical="center"/>
    </xf>
    <xf borderId="54" fillId="4" fontId="3" numFmtId="165" xfId="0" applyAlignment="1" applyBorder="1" applyFont="1" applyNumberFormat="1">
      <alignment horizontal="center" shrinkToFit="0" vertical="center" wrapText="1"/>
    </xf>
    <xf borderId="15" fillId="0" fontId="3" numFmtId="0" xfId="0" applyAlignment="1" applyBorder="1" applyFont="1">
      <alignment horizontal="center" shrinkToFit="0" vertical="center" wrapText="1"/>
    </xf>
    <xf borderId="55" fillId="0" fontId="7" numFmtId="0" xfId="0" applyBorder="1" applyFont="1"/>
    <xf borderId="8" fillId="0" fontId="25" numFmtId="165" xfId="0" applyAlignment="1" applyBorder="1" applyFont="1" applyNumberFormat="1">
      <alignment horizontal="center" shrinkToFit="0" vertical="center" wrapText="1"/>
    </xf>
    <xf borderId="15" fillId="0" fontId="22" numFmtId="1" xfId="0" applyAlignment="1" applyBorder="1" applyFont="1" applyNumberFormat="1">
      <alignment horizontal="center" vertical="center"/>
    </xf>
    <xf borderId="56" fillId="0" fontId="7" numFmtId="0" xfId="0" applyBorder="1" applyFont="1"/>
    <xf borderId="57" fillId="4" fontId="3" numFmtId="165" xfId="0" applyAlignment="1" applyBorder="1" applyFont="1" applyNumberFormat="1">
      <alignment horizontal="center" vertical="center"/>
    </xf>
    <xf borderId="43" fillId="0" fontId="1" numFmtId="0" xfId="0" applyAlignment="1" applyBorder="1" applyFont="1">
      <alignment horizontal="center"/>
    </xf>
    <xf borderId="45" fillId="0" fontId="1" numFmtId="0" xfId="0" applyAlignment="1" applyBorder="1" applyFont="1">
      <alignment horizontal="center"/>
    </xf>
    <xf borderId="44" fillId="0" fontId="1" numFmtId="0" xfId="0" applyAlignment="1" applyBorder="1" applyFont="1">
      <alignment horizontal="center"/>
    </xf>
    <xf borderId="42" fillId="0" fontId="1" numFmtId="0" xfId="0" applyAlignment="1" applyBorder="1" applyFont="1">
      <alignment horizontal="center"/>
    </xf>
    <xf borderId="58" fillId="9" fontId="30" numFmtId="0" xfId="0" applyAlignment="1" applyBorder="1" applyFont="1">
      <alignment horizontal="center"/>
    </xf>
    <xf borderId="59" fillId="9" fontId="30" numFmtId="0" xfId="0" applyBorder="1" applyFont="1"/>
    <xf borderId="60" fillId="0" fontId="7" numFmtId="0" xfId="0" applyBorder="1" applyFont="1"/>
    <xf borderId="0" fillId="0" fontId="31" numFmtId="0" xfId="0" applyFont="1"/>
    <xf borderId="61" fillId="0" fontId="7" numFmtId="0" xfId="0" applyBorder="1" applyFont="1"/>
    <xf borderId="0" fillId="0" fontId="1" numFmtId="0" xfId="0" applyAlignment="1" applyFont="1">
      <alignment horizontal="left" shrinkToFit="0" vertical="center" wrapText="1"/>
    </xf>
    <xf borderId="0" fillId="0" fontId="1" numFmtId="0" xfId="0" applyAlignment="1" applyFont="1">
      <alignment horizontal="left" vertical="center"/>
    </xf>
  </cellXfs>
  <cellStyles count="1">
    <cellStyle xfId="0" name="Normal" builtinId="0"/>
  </cellStyles>
  <dxfs count="8">
    <dxf>
      <font/>
      <fill>
        <patternFill patternType="none"/>
      </fill>
      <border/>
    </dxf>
    <dxf>
      <font/>
      <fill>
        <patternFill patternType="solid">
          <fgColor rgb="FFFFFF00"/>
          <bgColor rgb="FFFFFF00"/>
        </patternFill>
      </fill>
      <border/>
    </dxf>
    <dxf>
      <font>
        <color theme="0"/>
      </font>
      <fill>
        <patternFill patternType="solid">
          <fgColor theme="0"/>
          <bgColor theme="0"/>
        </patternFill>
      </fill>
      <border/>
    </dxf>
    <dxf>
      <font/>
      <fill>
        <patternFill patternType="solid">
          <fgColor rgb="FFFEF2CB"/>
          <bgColor rgb="FFFEF2CB"/>
        </patternFill>
      </fill>
      <border/>
    </dxf>
    <dxf>
      <font/>
      <fill>
        <patternFill patternType="solid">
          <fgColor theme="0"/>
          <bgColor theme="0"/>
        </patternFill>
      </fill>
      <border/>
    </dxf>
    <dxf>
      <font>
        <b/>
        <color rgb="FFFF0000"/>
      </font>
      <fill>
        <patternFill patternType="none"/>
      </fill>
      <border/>
    </dxf>
    <dxf>
      <font>
        <color rgb="FF9C0006"/>
      </font>
      <fill>
        <patternFill patternType="solid">
          <fgColor rgb="FFFFC7CE"/>
          <bgColor rgb="FFFFC7CE"/>
        </patternFill>
      </fill>
      <border/>
    </dxf>
    <dxf>
      <font>
        <color rgb="FFC00000"/>
      </font>
      <fill>
        <patternFill patternType="none"/>
      </fill>
      <border/>
    </dxf>
  </dxfs>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comments" Target="../comments1.xml"/><Relationship Id="rId2" Type="http://schemas.openxmlformats.org/officeDocument/2006/relationships/drawing" Target="../drawings/drawing1.xml"/><Relationship Id="rId3"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workbookViewId="0"/>
  </sheetViews>
  <sheetFormatPr customHeight="1" defaultColWidth="14.43" defaultRowHeight="15.0"/>
  <cols>
    <col customWidth="1" min="1" max="1" width="3.86"/>
    <col customWidth="1" min="2" max="2" width="14.29"/>
    <col customWidth="1" min="3" max="12" width="10.43"/>
    <col customWidth="1" min="13" max="15" width="15.14"/>
    <col customWidth="1" min="16" max="16" width="3.86"/>
    <col customWidth="1" min="17" max="17" width="8.71"/>
    <col customWidth="1" min="18" max="27" width="9.57"/>
    <col customWidth="1" min="28" max="28" width="10.86"/>
    <col customWidth="1" min="29" max="29" width="6.71"/>
    <col customWidth="1" min="30" max="30" width="16.43"/>
  </cols>
  <sheetData>
    <row r="1" ht="15.0" customHeight="1">
      <c r="A1" s="1"/>
    </row>
    <row r="2" ht="18.75" customHeight="1">
      <c r="A2" s="1"/>
      <c r="B2" s="1"/>
      <c r="C2" s="2" t="s">
        <v>0</v>
      </c>
      <c r="N2" s="3"/>
      <c r="P2" s="4"/>
    </row>
    <row r="3" ht="18.75" customHeight="1">
      <c r="N3" s="5"/>
    </row>
    <row r="4" ht="18.0" customHeight="1">
      <c r="B4" s="1"/>
    </row>
    <row r="5" ht="18.0" customHeight="1">
      <c r="B5" s="6" t="s">
        <v>1</v>
      </c>
      <c r="C5" s="7"/>
      <c r="D5" s="8"/>
      <c r="E5" s="9" t="s">
        <v>2</v>
      </c>
      <c r="F5" s="10"/>
      <c r="G5" s="11" t="s">
        <v>3</v>
      </c>
      <c r="H5" s="10"/>
      <c r="I5" s="12" t="s">
        <v>4</v>
      </c>
      <c r="J5" s="10"/>
      <c r="K5" s="13" t="s">
        <v>5</v>
      </c>
    </row>
    <row r="6" ht="18.0" customHeight="1">
      <c r="B6" s="14"/>
      <c r="C6" s="15"/>
      <c r="D6" s="15"/>
      <c r="E6" s="15"/>
      <c r="F6" s="15"/>
      <c r="G6" s="15"/>
      <c r="H6" s="15"/>
      <c r="I6" s="15"/>
      <c r="J6" s="15"/>
      <c r="K6" s="15"/>
      <c r="L6" s="15"/>
      <c r="M6" s="15"/>
      <c r="N6" s="15"/>
      <c r="O6" s="15"/>
    </row>
    <row r="7" ht="18.0" customHeight="1">
      <c r="B7" s="9" t="s">
        <v>6</v>
      </c>
      <c r="C7" s="16"/>
      <c r="D7" s="10"/>
      <c r="E7" s="17"/>
      <c r="F7" s="16"/>
      <c r="G7" s="16"/>
      <c r="H7" s="16"/>
      <c r="I7" s="16"/>
      <c r="J7" s="10"/>
      <c r="K7" s="18" t="s">
        <v>7</v>
      </c>
      <c r="L7" s="17" t="s">
        <v>8</v>
      </c>
      <c r="M7" s="16"/>
      <c r="N7" s="16"/>
      <c r="O7" s="10"/>
    </row>
    <row r="8" ht="18.0" customHeight="1">
      <c r="B8" s="19"/>
      <c r="C8" s="16"/>
      <c r="D8" s="16"/>
      <c r="E8" s="16"/>
      <c r="F8" s="16"/>
      <c r="G8" s="16"/>
      <c r="H8" s="16"/>
      <c r="I8" s="16"/>
      <c r="J8" s="16"/>
      <c r="K8" s="16"/>
      <c r="L8" s="16"/>
      <c r="M8" s="16"/>
      <c r="N8" s="16"/>
      <c r="O8" s="16"/>
    </row>
    <row r="9" ht="18.0" customHeight="1">
      <c r="B9" s="18" t="s">
        <v>9</v>
      </c>
      <c r="C9" s="17"/>
      <c r="D9" s="16"/>
      <c r="E9" s="16"/>
      <c r="F9" s="16"/>
      <c r="G9" s="16"/>
      <c r="H9" s="16"/>
      <c r="I9" s="16"/>
      <c r="J9" s="16"/>
      <c r="K9" s="16"/>
      <c r="L9" s="16"/>
      <c r="M9" s="16"/>
      <c r="N9" s="16"/>
      <c r="O9" s="10"/>
    </row>
    <row r="10" ht="18.0" customHeight="1">
      <c r="B10" s="19"/>
      <c r="C10" s="16"/>
      <c r="D10" s="16"/>
      <c r="E10" s="16"/>
      <c r="F10" s="16"/>
      <c r="G10" s="16"/>
      <c r="H10" s="16"/>
      <c r="I10" s="16"/>
      <c r="J10" s="16"/>
      <c r="K10" s="16"/>
      <c r="L10" s="16"/>
      <c r="M10" s="16"/>
      <c r="N10" s="16"/>
      <c r="O10" s="16"/>
    </row>
    <row r="11" ht="18.0" customHeight="1">
      <c r="B11" s="18" t="s">
        <v>10</v>
      </c>
      <c r="C11" s="17"/>
      <c r="D11" s="16"/>
      <c r="E11" s="16"/>
      <c r="F11" s="16"/>
      <c r="G11" s="10"/>
      <c r="H11" s="18" t="s">
        <v>11</v>
      </c>
      <c r="I11" s="17"/>
      <c r="J11" s="10"/>
      <c r="K11" s="18" t="s">
        <v>12</v>
      </c>
      <c r="L11" s="17"/>
      <c r="M11" s="16"/>
      <c r="N11" s="16"/>
      <c r="O11" s="10"/>
    </row>
    <row r="12" ht="18.0" customHeight="1">
      <c r="B12" s="19"/>
      <c r="C12" s="16"/>
      <c r="D12" s="16"/>
      <c r="E12" s="16"/>
      <c r="F12" s="16"/>
      <c r="G12" s="16"/>
      <c r="H12" s="16"/>
      <c r="I12" s="16"/>
      <c r="J12" s="16"/>
      <c r="K12" s="16"/>
      <c r="L12" s="16"/>
      <c r="M12" s="16"/>
      <c r="N12" s="16"/>
      <c r="O12" s="16"/>
    </row>
    <row r="13" ht="18.0" customHeight="1">
      <c r="B13" s="20" t="s">
        <v>13</v>
      </c>
      <c r="C13" s="9" t="s">
        <v>14</v>
      </c>
      <c r="D13" s="10"/>
      <c r="E13" s="9" t="s">
        <v>15</v>
      </c>
      <c r="F13" s="10"/>
      <c r="G13" s="9" t="s">
        <v>16</v>
      </c>
      <c r="H13" s="10"/>
      <c r="I13" s="9" t="s">
        <v>17</v>
      </c>
      <c r="J13" s="10"/>
      <c r="K13" s="21" t="s">
        <v>18</v>
      </c>
      <c r="L13" s="10"/>
      <c r="M13" s="22" t="s">
        <v>19</v>
      </c>
      <c r="N13" s="23" t="s">
        <v>20</v>
      </c>
      <c r="O13" s="24"/>
    </row>
    <row r="14" ht="18.0" customHeight="1">
      <c r="B14" s="25"/>
      <c r="C14" s="26" t="s">
        <v>21</v>
      </c>
      <c r="D14" s="27" t="s">
        <v>22</v>
      </c>
      <c r="E14" s="26" t="s">
        <v>21</v>
      </c>
      <c r="F14" s="27" t="s">
        <v>22</v>
      </c>
      <c r="G14" s="26" t="s">
        <v>21</v>
      </c>
      <c r="H14" s="27" t="s">
        <v>22</v>
      </c>
      <c r="I14" s="26" t="s">
        <v>21</v>
      </c>
      <c r="J14" s="27" t="s">
        <v>22</v>
      </c>
      <c r="K14" s="26" t="s">
        <v>21</v>
      </c>
      <c r="L14" s="27" t="s">
        <v>22</v>
      </c>
      <c r="M14" s="25"/>
      <c r="N14" s="28"/>
      <c r="O14" s="29"/>
    </row>
    <row r="15" ht="18.0" customHeight="1">
      <c r="B15" s="30" t="s">
        <v>23</v>
      </c>
      <c r="C15" s="31"/>
      <c r="D15" s="32"/>
      <c r="E15" s="31"/>
      <c r="F15" s="32"/>
      <c r="G15" s="31"/>
      <c r="H15" s="32"/>
      <c r="I15" s="31"/>
      <c r="J15" s="32"/>
      <c r="K15" s="33">
        <f t="shared" ref="K15:L15" si="1">C15+E15+G15+I15</f>
        <v>0</v>
      </c>
      <c r="L15" s="34">
        <f t="shared" si="1"/>
        <v>0</v>
      </c>
      <c r="M15" s="35">
        <f>K15+L15</f>
        <v>0</v>
      </c>
      <c r="N15" s="36" t="str">
        <f>IF(M15&gt;0,INT(M15/2)+1,"")</f>
        <v/>
      </c>
      <c r="O15" s="24"/>
    </row>
    <row r="16" ht="18.0" customHeight="1">
      <c r="B16" s="37"/>
      <c r="C16" s="38"/>
      <c r="D16" s="39"/>
      <c r="E16" s="38"/>
      <c r="F16" s="39"/>
      <c r="G16" s="38"/>
      <c r="H16" s="39"/>
      <c r="I16" s="38"/>
      <c r="J16" s="39"/>
      <c r="K16" s="38"/>
      <c r="L16" s="39"/>
      <c r="M16" s="37"/>
      <c r="N16" s="40"/>
      <c r="O16" s="41"/>
    </row>
    <row r="17" ht="18.0" customHeight="1">
      <c r="B17" s="25"/>
      <c r="C17" s="42"/>
      <c r="D17" s="43"/>
      <c r="E17" s="42"/>
      <c r="F17" s="43"/>
      <c r="G17" s="42"/>
      <c r="H17" s="43"/>
      <c r="I17" s="42"/>
      <c r="J17" s="43"/>
      <c r="K17" s="42"/>
      <c r="L17" s="43"/>
      <c r="M17" s="25"/>
      <c r="N17" s="28"/>
      <c r="O17" s="29"/>
    </row>
    <row r="18" ht="18.0" customHeight="1">
      <c r="B18" s="30" t="s">
        <v>24</v>
      </c>
      <c r="C18" s="31"/>
      <c r="D18" s="32"/>
      <c r="E18" s="31"/>
      <c r="F18" s="32"/>
      <c r="G18" s="31"/>
      <c r="H18" s="32"/>
      <c r="I18" s="31"/>
      <c r="J18" s="32"/>
      <c r="K18" s="33">
        <f t="shared" ref="K18:L18" si="2">C18+E18+G18+I18</f>
        <v>0</v>
      </c>
      <c r="L18" s="34">
        <f t="shared" si="2"/>
        <v>0</v>
      </c>
      <c r="M18" s="35">
        <f>K18+L18</f>
        <v>0</v>
      </c>
      <c r="N18" s="44" t="s">
        <v>25</v>
      </c>
      <c r="O18" s="45" t="str">
        <f>IFERROR(M18/M15,"")</f>
        <v/>
      </c>
    </row>
    <row r="19" ht="18.0" customHeight="1">
      <c r="B19" s="37"/>
      <c r="C19" s="38"/>
      <c r="D19" s="39"/>
      <c r="E19" s="38"/>
      <c r="F19" s="39"/>
      <c r="G19" s="38"/>
      <c r="H19" s="39"/>
      <c r="I19" s="38"/>
      <c r="J19" s="39"/>
      <c r="K19" s="38"/>
      <c r="L19" s="39"/>
      <c r="M19" s="37"/>
      <c r="N19" s="40"/>
      <c r="O19" s="41"/>
    </row>
    <row r="20" ht="18.0" customHeight="1">
      <c r="B20" s="25"/>
      <c r="C20" s="42"/>
      <c r="D20" s="43"/>
      <c r="E20" s="42"/>
      <c r="F20" s="43"/>
      <c r="G20" s="42"/>
      <c r="H20" s="43"/>
      <c r="I20" s="42"/>
      <c r="J20" s="43"/>
      <c r="K20" s="42"/>
      <c r="L20" s="43"/>
      <c r="M20" s="25"/>
      <c r="N20" s="28"/>
      <c r="O20" s="29"/>
    </row>
    <row r="21" ht="18.0" customHeight="1">
      <c r="B21" s="46" t="s">
        <v>26</v>
      </c>
      <c r="C21" s="47" t="str">
        <f t="shared" ref="C21:M21" si="3">IF(C18&gt;C15,"??","OK")</f>
        <v>OK</v>
      </c>
      <c r="D21" s="48" t="str">
        <f t="shared" si="3"/>
        <v>OK</v>
      </c>
      <c r="E21" s="47" t="str">
        <f t="shared" si="3"/>
        <v>OK</v>
      </c>
      <c r="F21" s="48" t="str">
        <f t="shared" si="3"/>
        <v>OK</v>
      </c>
      <c r="G21" s="47" t="str">
        <f t="shared" si="3"/>
        <v>OK</v>
      </c>
      <c r="H21" s="48" t="str">
        <f t="shared" si="3"/>
        <v>OK</v>
      </c>
      <c r="I21" s="47" t="str">
        <f t="shared" si="3"/>
        <v>OK</v>
      </c>
      <c r="J21" s="48" t="str">
        <f t="shared" si="3"/>
        <v>OK</v>
      </c>
      <c r="K21" s="47" t="str">
        <f t="shared" si="3"/>
        <v>OK</v>
      </c>
      <c r="L21" s="48" t="str">
        <f t="shared" si="3"/>
        <v>OK</v>
      </c>
      <c r="M21" s="49" t="str">
        <f t="shared" si="3"/>
        <v>OK</v>
      </c>
      <c r="N21" s="50" t="str">
        <f>IF(M18&gt;=N15,"OK - ELEZIONI VALIDE","?? - NO QUOZIENTE MINIMO DI VALIDITA' ELEZIONE")</f>
        <v>?? - NO QUOZIENTE MINIMO DI VALIDITA' ELEZIONE</v>
      </c>
      <c r="O21" s="24"/>
    </row>
    <row r="22" ht="18.0" customHeight="1">
      <c r="B22" s="25"/>
      <c r="C22" s="42"/>
      <c r="D22" s="43"/>
      <c r="E22" s="42"/>
      <c r="F22" s="43"/>
      <c r="G22" s="42"/>
      <c r="H22" s="43"/>
      <c r="I22" s="42"/>
      <c r="J22" s="43"/>
      <c r="K22" s="42"/>
      <c r="L22" s="43"/>
      <c r="M22" s="25"/>
      <c r="N22" s="28"/>
      <c r="O22" s="29"/>
    </row>
    <row r="23" ht="18.0" customHeight="1">
      <c r="B23" s="19"/>
      <c r="C23" s="16"/>
      <c r="D23" s="16"/>
      <c r="E23" s="16"/>
      <c r="F23" s="16"/>
      <c r="G23" s="16"/>
      <c r="H23" s="16"/>
      <c r="I23" s="16"/>
      <c r="J23" s="16"/>
      <c r="K23" s="16"/>
      <c r="L23" s="16"/>
      <c r="M23" s="16"/>
      <c r="N23" s="16"/>
      <c r="O23" s="16"/>
    </row>
    <row r="24" ht="18.0" customHeight="1">
      <c r="B24" s="51" t="str">
        <f>IF(N21="OK - ELEZIONI VALIDE","Sulla base dei dati inseriti il quoziente minimo di votanti per la validità delle elezioni (QUORUM) è stato regolarmente raggiunto. Si può procedere allo spoglio.","Sulla base dei dati inseriti il quoziente minimo di votanti per la validità delle elezioni (QUORUM) NON E' STATO RAGGIUNTO. NON si può procedere allo spoglio.")</f>
        <v>Sulla base dei dati inseriti il quoziente minimo di votanti per la validità delle elezioni (QUORUM) NON E' STATO RAGGIUNTO. NON si può procedere allo spoglio.</v>
      </c>
      <c r="C24" s="16"/>
      <c r="D24" s="16"/>
      <c r="E24" s="16"/>
      <c r="F24" s="16"/>
      <c r="G24" s="16"/>
      <c r="H24" s="16"/>
      <c r="I24" s="16"/>
      <c r="J24" s="16"/>
      <c r="K24" s="16"/>
      <c r="L24" s="16"/>
      <c r="M24" s="16"/>
      <c r="N24" s="16"/>
      <c r="O24" s="10"/>
    </row>
    <row r="25" ht="18.0" customHeight="1">
      <c r="B25" s="52"/>
      <c r="C25" s="53"/>
      <c r="D25" s="53"/>
      <c r="E25" s="53"/>
      <c r="F25" s="53"/>
      <c r="G25" s="53"/>
      <c r="H25" s="53"/>
      <c r="I25" s="53"/>
      <c r="J25" s="53"/>
      <c r="K25" s="53"/>
      <c r="L25" s="53"/>
      <c r="M25" s="53"/>
      <c r="N25" s="53"/>
      <c r="O25" s="53"/>
    </row>
    <row r="26" ht="18.0" customHeight="1">
      <c r="B26" s="20" t="s">
        <v>27</v>
      </c>
      <c r="C26" s="54" t="s">
        <v>28</v>
      </c>
      <c r="D26" s="55"/>
      <c r="E26" s="49" t="str">
        <f>IF(N21="OK - ELEZIONI VALIDE",IF(M21="OK",IF(M18=0,"??",IF(D29=M18,"OK","??")),"??"),"??")</f>
        <v>??</v>
      </c>
      <c r="G26" s="50" t="s">
        <v>29</v>
      </c>
      <c r="H26" s="53"/>
      <c r="I26" s="24"/>
      <c r="J26" s="56"/>
      <c r="K26" s="57"/>
      <c r="M26" s="58" t="s">
        <v>30</v>
      </c>
      <c r="N26" s="59"/>
      <c r="O26" s="60"/>
    </row>
    <row r="27" ht="18.0" customHeight="1">
      <c r="B27" s="37"/>
      <c r="C27" s="54" t="s">
        <v>31</v>
      </c>
      <c r="D27" s="55"/>
      <c r="E27" s="37"/>
      <c r="G27" s="40"/>
      <c r="I27" s="41"/>
      <c r="J27" s="37"/>
      <c r="K27" s="40"/>
      <c r="M27" s="61"/>
      <c r="O27" s="62"/>
    </row>
    <row r="28" ht="18.0" customHeight="1">
      <c r="B28" s="37"/>
      <c r="C28" s="54" t="s">
        <v>32</v>
      </c>
      <c r="D28" s="55"/>
      <c r="E28" s="37"/>
      <c r="G28" s="40"/>
      <c r="I28" s="41"/>
      <c r="J28" s="37"/>
      <c r="K28" s="40"/>
      <c r="M28" s="61"/>
      <c r="O28" s="62"/>
    </row>
    <row r="29" ht="18.0" customHeight="1">
      <c r="B29" s="25"/>
      <c r="C29" s="54" t="s">
        <v>33</v>
      </c>
      <c r="D29" s="63">
        <f>SUM(D26:D28)</f>
        <v>0</v>
      </c>
      <c r="E29" s="25"/>
      <c r="G29" s="28"/>
      <c r="H29" s="15"/>
      <c r="I29" s="29"/>
      <c r="J29" s="25"/>
      <c r="K29" s="40"/>
      <c r="M29" s="61"/>
      <c r="O29" s="62"/>
    </row>
    <row r="30" ht="18.0" customHeight="1">
      <c r="B30" s="14"/>
      <c r="C30" s="15"/>
      <c r="D30" s="15"/>
      <c r="E30" s="15"/>
      <c r="F30" s="15"/>
      <c r="G30" s="15"/>
      <c r="H30" s="15"/>
      <c r="I30" s="15"/>
      <c r="J30" s="15"/>
      <c r="M30" s="61"/>
      <c r="O30" s="62"/>
    </row>
    <row r="31" ht="18.0" customHeight="1">
      <c r="B31" s="64" t="s">
        <v>34</v>
      </c>
      <c r="C31" s="65" t="s">
        <v>35</v>
      </c>
      <c r="D31" s="16"/>
      <c r="E31" s="16"/>
      <c r="F31" s="16"/>
      <c r="G31" s="16"/>
      <c r="H31" s="10"/>
      <c r="I31" s="65" t="s">
        <v>36</v>
      </c>
      <c r="J31" s="64" t="s">
        <v>37</v>
      </c>
      <c r="K31" s="66" t="str">
        <f>O67</f>
        <v>Attenzione:
seggi non assegnati completamente o assegnati in eccesso.
In caso di parità di resti seguire i passaggi successivi per definire la priorità di assegnazione.</v>
      </c>
      <c r="M31" s="61"/>
      <c r="O31" s="62"/>
    </row>
    <row r="32" ht="18.0" customHeight="1">
      <c r="B32" s="64">
        <v>1.0</v>
      </c>
      <c r="C32" s="67"/>
      <c r="D32" s="16"/>
      <c r="E32" s="16"/>
      <c r="F32" s="16"/>
      <c r="G32" s="16"/>
      <c r="H32" s="10"/>
      <c r="I32" s="68"/>
      <c r="J32" s="69" t="str">
        <f>IF($J$43="OK",IF(C75=0,"-",C75),"")</f>
        <v/>
      </c>
      <c r="K32" s="40"/>
      <c r="M32" s="61"/>
      <c r="O32" s="62"/>
    </row>
    <row r="33" ht="18.0" customHeight="1">
      <c r="B33" s="64">
        <v>2.0</v>
      </c>
      <c r="C33" s="67"/>
      <c r="D33" s="16"/>
      <c r="E33" s="16"/>
      <c r="F33" s="16"/>
      <c r="G33" s="16"/>
      <c r="H33" s="10"/>
      <c r="I33" s="68"/>
      <c r="J33" s="69" t="str">
        <f>IF($J$43="OK",IF(D75=0,"-",D75),"")</f>
        <v/>
      </c>
      <c r="K33" s="40"/>
      <c r="M33" s="61"/>
      <c r="O33" s="62"/>
    </row>
    <row r="34" ht="18.0" customHeight="1">
      <c r="B34" s="64">
        <v>3.0</v>
      </c>
      <c r="C34" s="67"/>
      <c r="D34" s="16"/>
      <c r="E34" s="16"/>
      <c r="F34" s="16"/>
      <c r="G34" s="16"/>
      <c r="H34" s="10"/>
      <c r="I34" s="68"/>
      <c r="J34" s="69" t="str">
        <f>IF($J$43="OK",IF(E75=0,"-",E75),"")</f>
        <v/>
      </c>
      <c r="K34" s="40"/>
      <c r="M34" s="61"/>
      <c r="O34" s="62"/>
    </row>
    <row r="35" ht="18.0" customHeight="1">
      <c r="B35" s="64">
        <v>4.0</v>
      </c>
      <c r="C35" s="67"/>
      <c r="D35" s="16"/>
      <c r="E35" s="16"/>
      <c r="F35" s="16"/>
      <c r="G35" s="16"/>
      <c r="H35" s="10"/>
      <c r="I35" s="68"/>
      <c r="J35" s="69" t="str">
        <f>IF($J$43="OK",IF(F75=0,"-",F75),"")</f>
        <v/>
      </c>
      <c r="K35" s="40"/>
      <c r="M35" s="61"/>
      <c r="O35" s="62"/>
    </row>
    <row r="36" ht="18.0" customHeight="1">
      <c r="B36" s="64">
        <v>5.0</v>
      </c>
      <c r="C36" s="67"/>
      <c r="D36" s="16"/>
      <c r="E36" s="16"/>
      <c r="F36" s="16"/>
      <c r="G36" s="16"/>
      <c r="H36" s="10"/>
      <c r="I36" s="68"/>
      <c r="J36" s="69" t="str">
        <f>IF($J$43="OK",IF(G75=0,"-",G75),"")</f>
        <v/>
      </c>
      <c r="K36" s="40"/>
      <c r="M36" s="61"/>
      <c r="O36" s="62"/>
    </row>
    <row r="37" ht="18.0" customHeight="1">
      <c r="B37" s="64">
        <v>6.0</v>
      </c>
      <c r="C37" s="67"/>
      <c r="D37" s="16"/>
      <c r="E37" s="16"/>
      <c r="F37" s="16"/>
      <c r="G37" s="16"/>
      <c r="H37" s="10"/>
      <c r="I37" s="68"/>
      <c r="J37" s="69" t="str">
        <f>IF($J$43="OK",IF(H75=0,"-",H75),"")</f>
        <v/>
      </c>
      <c r="K37" s="40"/>
      <c r="M37" s="61"/>
      <c r="O37" s="62"/>
    </row>
    <row r="38" ht="18.0" customHeight="1">
      <c r="B38" s="64">
        <v>7.0</v>
      </c>
      <c r="C38" s="67"/>
      <c r="D38" s="16"/>
      <c r="E38" s="16"/>
      <c r="F38" s="16"/>
      <c r="G38" s="16"/>
      <c r="H38" s="10"/>
      <c r="I38" s="68"/>
      <c r="J38" s="69" t="str">
        <f>IF($J$43="OK",IF(I75=0,"-",I75),"")</f>
        <v/>
      </c>
      <c r="K38" s="40"/>
      <c r="M38" s="61"/>
      <c r="O38" s="62"/>
    </row>
    <row r="39" ht="18.0" customHeight="1">
      <c r="B39" s="64">
        <v>8.0</v>
      </c>
      <c r="C39" s="67"/>
      <c r="D39" s="16"/>
      <c r="E39" s="16"/>
      <c r="F39" s="16"/>
      <c r="G39" s="16"/>
      <c r="H39" s="10"/>
      <c r="I39" s="68"/>
      <c r="J39" s="69" t="str">
        <f>IF($J$43="OK",IF(J75=0,"-",J75),"")</f>
        <v/>
      </c>
      <c r="K39" s="40"/>
      <c r="M39" s="61"/>
      <c r="O39" s="62"/>
    </row>
    <row r="40" ht="18.0" customHeight="1">
      <c r="B40" s="64">
        <v>9.0</v>
      </c>
      <c r="C40" s="67"/>
      <c r="D40" s="16"/>
      <c r="E40" s="16"/>
      <c r="F40" s="16"/>
      <c r="G40" s="16"/>
      <c r="H40" s="10"/>
      <c r="I40" s="68"/>
      <c r="J40" s="69" t="str">
        <f>IF($J$43="OK",IF(K75=0,"-",K75),"")</f>
        <v/>
      </c>
      <c r="K40" s="40"/>
      <c r="M40" s="61"/>
      <c r="O40" s="62"/>
    </row>
    <row r="41" ht="18.0" customHeight="1">
      <c r="B41" s="64">
        <v>10.0</v>
      </c>
      <c r="C41" s="67"/>
      <c r="D41" s="16"/>
      <c r="E41" s="16"/>
      <c r="F41" s="16"/>
      <c r="G41" s="16"/>
      <c r="H41" s="10"/>
      <c r="I41" s="68"/>
      <c r="J41" s="69" t="str">
        <f>IF($J$43="OK",IF(L75=0,"-",L75),"")</f>
        <v/>
      </c>
      <c r="K41" s="40"/>
      <c r="M41" s="61"/>
      <c r="O41" s="62"/>
    </row>
    <row r="42" ht="18.0" customHeight="1">
      <c r="B42" s="52"/>
      <c r="C42" s="53"/>
      <c r="D42" s="53"/>
      <c r="E42" s="53"/>
      <c r="F42" s="53"/>
      <c r="G42" s="24"/>
      <c r="H42" s="64" t="s">
        <v>18</v>
      </c>
      <c r="I42" s="70">
        <f t="shared" ref="I42:J42" si="4">SUM(I32:I41)</f>
        <v>0</v>
      </c>
      <c r="J42" s="71">
        <f t="shared" si="4"/>
        <v>0</v>
      </c>
      <c r="K42" s="40"/>
      <c r="M42" s="72"/>
      <c r="N42" s="73"/>
      <c r="O42" s="74"/>
    </row>
    <row r="43" ht="18.0" customHeight="1">
      <c r="B43" s="1"/>
      <c r="H43" s="41"/>
      <c r="I43" s="75" t="str">
        <f>IF(I42=0,"??",IF(E26="OK",IF(I42=D26,"OK","??"),"??"))</f>
        <v>??</v>
      </c>
      <c r="J43" s="76" t="str">
        <f>N75</f>
        <v>??</v>
      </c>
      <c r="K43" s="77" t="s">
        <v>5</v>
      </c>
    </row>
    <row r="44" ht="18.0" customHeight="1">
      <c r="B44" s="1"/>
    </row>
    <row r="45" ht="18.0" customHeight="1">
      <c r="B45" s="1"/>
    </row>
    <row r="46" ht="18.0" customHeight="1">
      <c r="B46" s="78" t="s">
        <v>38</v>
      </c>
      <c r="R46" s="79">
        <v>1.0</v>
      </c>
      <c r="S46" s="79">
        <v>2.0</v>
      </c>
      <c r="T46" s="79">
        <v>3.0</v>
      </c>
      <c r="U46" s="79">
        <v>4.0</v>
      </c>
      <c r="V46" s="79">
        <v>5.0</v>
      </c>
      <c r="W46" s="79">
        <v>6.0</v>
      </c>
      <c r="X46" s="79">
        <v>7.0</v>
      </c>
      <c r="Y46" s="79">
        <v>8.0</v>
      </c>
      <c r="Z46" s="79">
        <v>9.0</v>
      </c>
      <c r="AA46" s="79">
        <v>10.0</v>
      </c>
    </row>
    <row r="47" ht="18.0" customHeight="1">
      <c r="B47" s="1"/>
      <c r="Q47" s="79">
        <v>1.0</v>
      </c>
      <c r="R47" s="80">
        <f>C73+(C65/100000)</f>
        <v>0</v>
      </c>
      <c r="S47" s="81" t="str">
        <f t="shared" ref="S47:AA47" si="5">IF(R47=R$57,"-",R47)</f>
        <v>-</v>
      </c>
      <c r="T47" s="81" t="str">
        <f t="shared" si="5"/>
        <v>-</v>
      </c>
      <c r="U47" s="81" t="str">
        <f t="shared" si="5"/>
        <v>-</v>
      </c>
      <c r="V47" s="81" t="str">
        <f t="shared" si="5"/>
        <v>-</v>
      </c>
      <c r="W47" s="81" t="str">
        <f t="shared" si="5"/>
        <v>-</v>
      </c>
      <c r="X47" s="81" t="str">
        <f t="shared" si="5"/>
        <v>-</v>
      </c>
      <c r="Y47" s="81" t="str">
        <f t="shared" si="5"/>
        <v>-</v>
      </c>
      <c r="Z47" s="81" t="str">
        <f t="shared" si="5"/>
        <v>-</v>
      </c>
      <c r="AA47" s="81" t="str">
        <f t="shared" si="5"/>
        <v>-</v>
      </c>
      <c r="AB47" s="82">
        <f t="shared" ref="AB47:AB56" si="7">IF(VLOOKUP(R47,R$61:S$70,2)&gt;1,1,VLOOKUP(R47,R$61:S$70,2))</f>
        <v>0</v>
      </c>
    </row>
    <row r="48" ht="18.0" customHeight="1">
      <c r="B48" s="65" t="s">
        <v>39</v>
      </c>
      <c r="C48" s="10"/>
      <c r="D48" s="83">
        <f>M15</f>
        <v>0</v>
      </c>
      <c r="E48" s="57"/>
      <c r="Q48" s="79">
        <v>2.0</v>
      </c>
      <c r="R48" s="84">
        <f>D73+(D65/100000)</f>
        <v>0</v>
      </c>
      <c r="S48" s="85" t="str">
        <f t="shared" ref="S48:AA48" si="6">IF(R48=R$57,"-",R48)</f>
        <v>-</v>
      </c>
      <c r="T48" s="85" t="str">
        <f t="shared" si="6"/>
        <v>-</v>
      </c>
      <c r="U48" s="85" t="str">
        <f t="shared" si="6"/>
        <v>-</v>
      </c>
      <c r="V48" s="85" t="str">
        <f t="shared" si="6"/>
        <v>-</v>
      </c>
      <c r="W48" s="85" t="str">
        <f t="shared" si="6"/>
        <v>-</v>
      </c>
      <c r="X48" s="85" t="str">
        <f t="shared" si="6"/>
        <v>-</v>
      </c>
      <c r="Y48" s="85" t="str">
        <f t="shared" si="6"/>
        <v>-</v>
      </c>
      <c r="Z48" s="85" t="str">
        <f t="shared" si="6"/>
        <v>-</v>
      </c>
      <c r="AA48" s="85" t="str">
        <f t="shared" si="6"/>
        <v>-</v>
      </c>
      <c r="AB48" s="82">
        <f t="shared" si="7"/>
        <v>0</v>
      </c>
    </row>
    <row r="49" ht="18.0" customHeight="1">
      <c r="B49" s="65" t="s">
        <v>24</v>
      </c>
      <c r="C49" s="10"/>
      <c r="D49" s="83">
        <f>M18</f>
        <v>0</v>
      </c>
      <c r="E49" s="40"/>
      <c r="Q49" s="79">
        <v>3.0</v>
      </c>
      <c r="R49" s="84">
        <f>E73++(E65/100000)</f>
        <v>0</v>
      </c>
      <c r="S49" s="85" t="str">
        <f t="shared" ref="S49:AA49" si="8">IF(R49=R$57,"-",R49)</f>
        <v>-</v>
      </c>
      <c r="T49" s="85" t="str">
        <f t="shared" si="8"/>
        <v>-</v>
      </c>
      <c r="U49" s="85" t="str">
        <f t="shared" si="8"/>
        <v>-</v>
      </c>
      <c r="V49" s="85" t="str">
        <f t="shared" si="8"/>
        <v>-</v>
      </c>
      <c r="W49" s="85" t="str">
        <f t="shared" si="8"/>
        <v>-</v>
      </c>
      <c r="X49" s="85" t="str">
        <f t="shared" si="8"/>
        <v>-</v>
      </c>
      <c r="Y49" s="85" t="str">
        <f t="shared" si="8"/>
        <v>-</v>
      </c>
      <c r="Z49" s="85" t="str">
        <f t="shared" si="8"/>
        <v>-</v>
      </c>
      <c r="AA49" s="85" t="str">
        <f t="shared" si="8"/>
        <v>-</v>
      </c>
      <c r="AB49" s="82">
        <f t="shared" si="7"/>
        <v>0</v>
      </c>
    </row>
    <row r="50" ht="18.0" customHeight="1">
      <c r="B50" s="65" t="s">
        <v>40</v>
      </c>
      <c r="C50" s="10"/>
      <c r="D50" s="83" t="str">
        <f>D26</f>
        <v/>
      </c>
      <c r="E50" s="40"/>
      <c r="Q50" s="79">
        <v>4.0</v>
      </c>
      <c r="R50" s="84">
        <f>F73+(F65/100000)</f>
        <v>0</v>
      </c>
      <c r="S50" s="85" t="str">
        <f t="shared" ref="S50:AA50" si="9">IF(R50=R$57,"-",R50)</f>
        <v>-</v>
      </c>
      <c r="T50" s="85" t="str">
        <f t="shared" si="9"/>
        <v>-</v>
      </c>
      <c r="U50" s="85" t="str">
        <f t="shared" si="9"/>
        <v>-</v>
      </c>
      <c r="V50" s="85" t="str">
        <f t="shared" si="9"/>
        <v>-</v>
      </c>
      <c r="W50" s="85" t="str">
        <f t="shared" si="9"/>
        <v>-</v>
      </c>
      <c r="X50" s="85" t="str">
        <f t="shared" si="9"/>
        <v>-</v>
      </c>
      <c r="Y50" s="85" t="str">
        <f t="shared" si="9"/>
        <v>-</v>
      </c>
      <c r="Z50" s="85" t="str">
        <f t="shared" si="9"/>
        <v>-</v>
      </c>
      <c r="AA50" s="85" t="str">
        <f t="shared" si="9"/>
        <v>-</v>
      </c>
      <c r="AB50" s="82">
        <f t="shared" si="7"/>
        <v>0</v>
      </c>
    </row>
    <row r="51" ht="18.0" customHeight="1">
      <c r="B51" s="65" t="s">
        <v>41</v>
      </c>
      <c r="C51" s="10"/>
      <c r="D51" s="86" t="str">
        <f>J26</f>
        <v/>
      </c>
      <c r="E51" s="77" t="s">
        <v>5</v>
      </c>
      <c r="J51" s="1"/>
      <c r="Q51" s="79">
        <v>5.0</v>
      </c>
      <c r="R51" s="84">
        <f>G73+(G65/100000)</f>
        <v>0</v>
      </c>
      <c r="S51" s="85" t="str">
        <f t="shared" ref="S51:AA51" si="10">IF(R51=R$57,"-",R51)</f>
        <v>-</v>
      </c>
      <c r="T51" s="85" t="str">
        <f t="shared" si="10"/>
        <v>-</v>
      </c>
      <c r="U51" s="85" t="str">
        <f t="shared" si="10"/>
        <v>-</v>
      </c>
      <c r="V51" s="85" t="str">
        <f t="shared" si="10"/>
        <v>-</v>
      </c>
      <c r="W51" s="85" t="str">
        <f t="shared" si="10"/>
        <v>-</v>
      </c>
      <c r="X51" s="85" t="str">
        <f t="shared" si="10"/>
        <v>-</v>
      </c>
      <c r="Y51" s="85" t="str">
        <f t="shared" si="10"/>
        <v>-</v>
      </c>
      <c r="Z51" s="85" t="str">
        <f t="shared" si="10"/>
        <v>-</v>
      </c>
      <c r="AA51" s="85" t="str">
        <f t="shared" si="10"/>
        <v>-</v>
      </c>
      <c r="AB51" s="82">
        <f t="shared" si="7"/>
        <v>0</v>
      </c>
    </row>
    <row r="52" ht="18.0" customHeight="1">
      <c r="B52" s="87"/>
      <c r="C52" s="88"/>
      <c r="D52" s="88"/>
      <c r="E52" s="88"/>
      <c r="F52" s="88"/>
      <c r="G52" s="88"/>
      <c r="H52" s="88"/>
      <c r="I52" s="88"/>
      <c r="J52" s="88"/>
      <c r="K52" s="88"/>
      <c r="L52" s="88"/>
      <c r="M52" s="88"/>
      <c r="N52" s="88"/>
      <c r="O52" s="88"/>
      <c r="Q52" s="79">
        <v>6.0</v>
      </c>
      <c r="R52" s="84">
        <f>H73+(H65/100000)</f>
        <v>0</v>
      </c>
      <c r="S52" s="85" t="str">
        <f t="shared" ref="S52:AA52" si="11">IF(R52=R$57,"-",R52)</f>
        <v>-</v>
      </c>
      <c r="T52" s="85" t="str">
        <f t="shared" si="11"/>
        <v>-</v>
      </c>
      <c r="U52" s="85" t="str">
        <f t="shared" si="11"/>
        <v>-</v>
      </c>
      <c r="V52" s="85" t="str">
        <f t="shared" si="11"/>
        <v>-</v>
      </c>
      <c r="W52" s="85" t="str">
        <f t="shared" si="11"/>
        <v>-</v>
      </c>
      <c r="X52" s="85" t="str">
        <f t="shared" si="11"/>
        <v>-</v>
      </c>
      <c r="Y52" s="85" t="str">
        <f t="shared" si="11"/>
        <v>-</v>
      </c>
      <c r="Z52" s="85" t="str">
        <f t="shared" si="11"/>
        <v>-</v>
      </c>
      <c r="AA52" s="85" t="str">
        <f t="shared" si="11"/>
        <v>-</v>
      </c>
      <c r="AB52" s="82">
        <f t="shared" si="7"/>
        <v>0</v>
      </c>
    </row>
    <row r="53" ht="18.0" customHeight="1">
      <c r="B53" s="89" t="s">
        <v>42</v>
      </c>
      <c r="C53" s="90"/>
      <c r="D53" s="90"/>
      <c r="E53" s="90"/>
      <c r="F53" s="90"/>
      <c r="G53" s="90"/>
      <c r="H53" s="90"/>
      <c r="I53" s="90"/>
      <c r="J53" s="90"/>
      <c r="K53" s="90"/>
      <c r="L53" s="90"/>
      <c r="M53" s="90"/>
      <c r="N53" s="90"/>
      <c r="O53" s="91"/>
      <c r="Q53" s="79">
        <v>7.0</v>
      </c>
      <c r="R53" s="84">
        <f>I73+(I65/100000)</f>
        <v>0</v>
      </c>
      <c r="S53" s="85" t="str">
        <f t="shared" ref="S53:AA53" si="12">IF(R53=R$57,"-",R53)</f>
        <v>-</v>
      </c>
      <c r="T53" s="85" t="str">
        <f t="shared" si="12"/>
        <v>-</v>
      </c>
      <c r="U53" s="85" t="str">
        <f t="shared" si="12"/>
        <v>-</v>
      </c>
      <c r="V53" s="85" t="str">
        <f t="shared" si="12"/>
        <v>-</v>
      </c>
      <c r="W53" s="85" t="str">
        <f t="shared" si="12"/>
        <v>-</v>
      </c>
      <c r="X53" s="85" t="str">
        <f t="shared" si="12"/>
        <v>-</v>
      </c>
      <c r="Y53" s="85" t="str">
        <f t="shared" si="12"/>
        <v>-</v>
      </c>
      <c r="Z53" s="85" t="str">
        <f t="shared" si="12"/>
        <v>-</v>
      </c>
      <c r="AA53" s="85" t="str">
        <f t="shared" si="12"/>
        <v>-</v>
      </c>
      <c r="AB53" s="82">
        <f t="shared" si="7"/>
        <v>0</v>
      </c>
    </row>
    <row r="54" ht="18.0" customHeight="1">
      <c r="B54" s="92" t="s">
        <v>43</v>
      </c>
      <c r="C54" s="93" t="s">
        <v>44</v>
      </c>
      <c r="D54" s="94"/>
      <c r="E54" s="95" t="s">
        <v>45</v>
      </c>
      <c r="F54" s="88"/>
      <c r="G54" s="88"/>
      <c r="H54" s="88"/>
      <c r="I54" s="88"/>
      <c r="J54" s="88"/>
      <c r="K54" s="88"/>
      <c r="L54" s="88"/>
      <c r="M54" s="88"/>
      <c r="N54" s="88"/>
      <c r="O54" s="94"/>
      <c r="Q54" s="79">
        <v>8.0</v>
      </c>
      <c r="R54" s="84">
        <f>J73+(J65/100000)</f>
        <v>0</v>
      </c>
      <c r="S54" s="85" t="str">
        <f t="shared" ref="S54:AA54" si="13">IF(R54=R$57,"-",R54)</f>
        <v>-</v>
      </c>
      <c r="T54" s="85" t="str">
        <f t="shared" si="13"/>
        <v>-</v>
      </c>
      <c r="U54" s="85" t="str">
        <f t="shared" si="13"/>
        <v>-</v>
      </c>
      <c r="V54" s="85" t="str">
        <f t="shared" si="13"/>
        <v>-</v>
      </c>
      <c r="W54" s="85" t="str">
        <f t="shared" si="13"/>
        <v>-</v>
      </c>
      <c r="X54" s="85" t="str">
        <f t="shared" si="13"/>
        <v>-</v>
      </c>
      <c r="Y54" s="85" t="str">
        <f t="shared" si="13"/>
        <v>-</v>
      </c>
      <c r="Z54" s="85" t="str">
        <f t="shared" si="13"/>
        <v>-</v>
      </c>
      <c r="AA54" s="85" t="str">
        <f t="shared" si="13"/>
        <v>-</v>
      </c>
      <c r="AB54" s="82">
        <f t="shared" si="7"/>
        <v>0</v>
      </c>
    </row>
    <row r="55" ht="18.0" customHeight="1">
      <c r="B55" s="96"/>
      <c r="C55" s="97"/>
      <c r="D55" s="98"/>
      <c r="E55" s="97"/>
      <c r="F55" s="99"/>
      <c r="G55" s="99"/>
      <c r="H55" s="99"/>
      <c r="I55" s="99"/>
      <c r="J55" s="99"/>
      <c r="K55" s="99"/>
      <c r="L55" s="99"/>
      <c r="M55" s="99"/>
      <c r="N55" s="99"/>
      <c r="O55" s="98"/>
      <c r="Q55" s="79">
        <v>9.0</v>
      </c>
      <c r="R55" s="84">
        <f>K73+(K65/100000)</f>
        <v>0</v>
      </c>
      <c r="S55" s="85" t="str">
        <f t="shared" ref="S55:AA55" si="14">IF(R55=R$57,"-",R55)</f>
        <v>-</v>
      </c>
      <c r="T55" s="85" t="str">
        <f t="shared" si="14"/>
        <v>-</v>
      </c>
      <c r="U55" s="85" t="str">
        <f t="shared" si="14"/>
        <v>-</v>
      </c>
      <c r="V55" s="85" t="str">
        <f t="shared" si="14"/>
        <v>-</v>
      </c>
      <c r="W55" s="85" t="str">
        <f t="shared" si="14"/>
        <v>-</v>
      </c>
      <c r="X55" s="85" t="str">
        <f t="shared" si="14"/>
        <v>-</v>
      </c>
      <c r="Y55" s="85" t="str">
        <f t="shared" si="14"/>
        <v>-</v>
      </c>
      <c r="Z55" s="85" t="str">
        <f t="shared" si="14"/>
        <v>-</v>
      </c>
      <c r="AA55" s="85" t="str">
        <f t="shared" si="14"/>
        <v>-</v>
      </c>
      <c r="AB55" s="82">
        <f t="shared" si="7"/>
        <v>0</v>
      </c>
    </row>
    <row r="56" ht="18.0" customHeight="1">
      <c r="B56" s="92" t="s">
        <v>46</v>
      </c>
      <c r="C56" s="100" t="s">
        <v>47</v>
      </c>
      <c r="D56" s="94"/>
      <c r="E56" s="101" t="s">
        <v>48</v>
      </c>
      <c r="F56" s="88"/>
      <c r="G56" s="88"/>
      <c r="H56" s="88"/>
      <c r="I56" s="88"/>
      <c r="J56" s="88"/>
      <c r="K56" s="88"/>
      <c r="L56" s="88"/>
      <c r="M56" s="88"/>
      <c r="N56" s="88"/>
      <c r="O56" s="94"/>
      <c r="Q56" s="79">
        <v>10.0</v>
      </c>
      <c r="R56" s="102">
        <f>L73+(L65/100000)</f>
        <v>0</v>
      </c>
      <c r="S56" s="103" t="str">
        <f t="shared" ref="S56:AA56" si="15">IF(R56=R$57,"-",R56)</f>
        <v>-</v>
      </c>
      <c r="T56" s="103" t="str">
        <f t="shared" si="15"/>
        <v>-</v>
      </c>
      <c r="U56" s="103" t="str">
        <f t="shared" si="15"/>
        <v>-</v>
      </c>
      <c r="V56" s="103" t="str">
        <f t="shared" si="15"/>
        <v>-</v>
      </c>
      <c r="W56" s="103" t="str">
        <f t="shared" si="15"/>
        <v>-</v>
      </c>
      <c r="X56" s="103" t="str">
        <f t="shared" si="15"/>
        <v>-</v>
      </c>
      <c r="Y56" s="103" t="str">
        <f t="shared" si="15"/>
        <v>-</v>
      </c>
      <c r="Z56" s="103" t="str">
        <f t="shared" si="15"/>
        <v>-</v>
      </c>
      <c r="AA56" s="103" t="str">
        <f t="shared" si="15"/>
        <v>-</v>
      </c>
      <c r="AB56" s="82">
        <f t="shared" si="7"/>
        <v>0</v>
      </c>
    </row>
    <row r="57" ht="18.0" customHeight="1">
      <c r="B57" s="96"/>
      <c r="C57" s="97"/>
      <c r="D57" s="98"/>
      <c r="E57" s="97"/>
      <c r="F57" s="99"/>
      <c r="G57" s="99"/>
      <c r="H57" s="99"/>
      <c r="I57" s="99"/>
      <c r="J57" s="99"/>
      <c r="K57" s="99"/>
      <c r="L57" s="99"/>
      <c r="M57" s="99"/>
      <c r="N57" s="99"/>
      <c r="O57" s="98"/>
      <c r="R57" s="104">
        <f t="shared" ref="R57:AA57" si="16">MAX(R47:R56)</f>
        <v>0</v>
      </c>
      <c r="S57" s="104">
        <f t="shared" si="16"/>
        <v>0</v>
      </c>
      <c r="T57" s="104">
        <f t="shared" si="16"/>
        <v>0</v>
      </c>
      <c r="U57" s="104">
        <f t="shared" si="16"/>
        <v>0</v>
      </c>
      <c r="V57" s="104">
        <f t="shared" si="16"/>
        <v>0</v>
      </c>
      <c r="W57" s="104">
        <f t="shared" si="16"/>
        <v>0</v>
      </c>
      <c r="X57" s="104">
        <f t="shared" si="16"/>
        <v>0</v>
      </c>
      <c r="Y57" s="104">
        <f t="shared" si="16"/>
        <v>0</v>
      </c>
      <c r="Z57" s="104">
        <f t="shared" si="16"/>
        <v>0</v>
      </c>
      <c r="AA57" s="104">
        <f t="shared" si="16"/>
        <v>0</v>
      </c>
      <c r="AB57" s="1"/>
    </row>
    <row r="58" ht="18.0" customHeight="1">
      <c r="B58" s="92" t="s">
        <v>49</v>
      </c>
      <c r="C58" s="105" t="s">
        <v>50</v>
      </c>
      <c r="D58" s="94"/>
      <c r="E58" s="95" t="s">
        <v>51</v>
      </c>
      <c r="F58" s="88"/>
      <c r="G58" s="88"/>
      <c r="H58" s="88"/>
      <c r="I58" s="88"/>
      <c r="J58" s="88"/>
      <c r="K58" s="88"/>
      <c r="L58" s="88"/>
      <c r="M58" s="88"/>
      <c r="N58" s="88"/>
      <c r="O58" s="94"/>
      <c r="Q58" s="79">
        <v>0.0</v>
      </c>
      <c r="R58" s="106">
        <f t="shared" ref="R58:AA58" si="17">IF($N67-SUM($Q58:Q58)&lt;=0,0,COUNTIF(R47:R56,R57))</f>
        <v>0</v>
      </c>
      <c r="S58" s="106">
        <f t="shared" si="17"/>
        <v>0</v>
      </c>
      <c r="T58" s="106">
        <f t="shared" si="17"/>
        <v>0</v>
      </c>
      <c r="U58" s="106">
        <f t="shared" si="17"/>
        <v>0</v>
      </c>
      <c r="V58" s="106">
        <f t="shared" si="17"/>
        <v>0</v>
      </c>
      <c r="W58" s="106">
        <f t="shared" si="17"/>
        <v>0</v>
      </c>
      <c r="X58" s="106">
        <f t="shared" si="17"/>
        <v>0</v>
      </c>
      <c r="Y58" s="106">
        <f t="shared" si="17"/>
        <v>0</v>
      </c>
      <c r="Z58" s="106">
        <f t="shared" si="17"/>
        <v>0</v>
      </c>
      <c r="AA58" s="106">
        <f t="shared" si="17"/>
        <v>0</v>
      </c>
      <c r="AB58" s="82">
        <f>COUNTIF(R58:AA58,"&gt;0")</f>
        <v>0</v>
      </c>
    </row>
    <row r="59" ht="18.0" customHeight="1">
      <c r="B59" s="96"/>
      <c r="C59" s="97"/>
      <c r="D59" s="98"/>
      <c r="E59" s="97"/>
      <c r="F59" s="99"/>
      <c r="G59" s="99"/>
      <c r="H59" s="99"/>
      <c r="I59" s="99"/>
      <c r="J59" s="99"/>
      <c r="K59" s="99"/>
      <c r="L59" s="99"/>
      <c r="M59" s="99"/>
      <c r="N59" s="99"/>
      <c r="O59" s="98"/>
    </row>
    <row r="60" ht="18.0" customHeight="1">
      <c r="B60" s="87"/>
      <c r="C60" s="88"/>
      <c r="D60" s="88"/>
      <c r="E60" s="88"/>
      <c r="F60" s="88"/>
      <c r="G60" s="88"/>
      <c r="H60" s="88"/>
      <c r="I60" s="88"/>
      <c r="J60" s="88"/>
      <c r="K60" s="88"/>
      <c r="L60" s="88"/>
      <c r="M60" s="88"/>
      <c r="N60" s="88"/>
      <c r="O60" s="88"/>
    </row>
    <row r="61" ht="18.0" customHeight="1">
      <c r="B61" s="107" t="s">
        <v>52</v>
      </c>
      <c r="C61" s="10"/>
      <c r="D61" s="108">
        <f>IF(D51=0,0,D50/D51)</f>
        <v>0</v>
      </c>
      <c r="E61" s="109" t="s">
        <v>53</v>
      </c>
      <c r="I61" s="110"/>
      <c r="J61" s="1"/>
      <c r="Q61" s="79">
        <v>10.0</v>
      </c>
      <c r="R61" s="104">
        <f>AA57</f>
        <v>0</v>
      </c>
      <c r="S61" s="111">
        <f>IF(R61=0,0,AA58)</f>
        <v>0</v>
      </c>
    </row>
    <row r="62" ht="18.0" customHeight="1">
      <c r="B62" s="1"/>
      <c r="Q62" s="79">
        <v>9.0</v>
      </c>
      <c r="R62" s="104">
        <f>Z57</f>
        <v>0</v>
      </c>
      <c r="S62" s="111">
        <f>IF(R62=0,0,Z58)</f>
        <v>0</v>
      </c>
    </row>
    <row r="63" ht="18.0" customHeight="1">
      <c r="C63" s="35" t="str">
        <f>C32</f>
        <v/>
      </c>
      <c r="D63" s="35" t="str">
        <f>C33</f>
        <v/>
      </c>
      <c r="E63" s="35" t="str">
        <f>C34</f>
        <v/>
      </c>
      <c r="F63" s="35" t="str">
        <f>C35</f>
        <v/>
      </c>
      <c r="G63" s="35" t="str">
        <f>C36</f>
        <v/>
      </c>
      <c r="H63" s="35" t="str">
        <f>C37</f>
        <v/>
      </c>
      <c r="I63" s="35" t="str">
        <f>C38</f>
        <v/>
      </c>
      <c r="J63" s="35" t="str">
        <f>C39</f>
        <v/>
      </c>
      <c r="K63" s="35" t="str">
        <f>C40</f>
        <v/>
      </c>
      <c r="L63" s="35" t="str">
        <f>C41</f>
        <v/>
      </c>
      <c r="M63" s="1"/>
      <c r="Q63" s="79">
        <v>8.0</v>
      </c>
      <c r="R63" s="104">
        <f>Y57</f>
        <v>0</v>
      </c>
      <c r="S63" s="111">
        <f>IF(R63=0,0,Y58)</f>
        <v>0</v>
      </c>
    </row>
    <row r="64" ht="18.0" customHeight="1">
      <c r="B64" s="112"/>
      <c r="C64" s="25"/>
      <c r="D64" s="25"/>
      <c r="E64" s="25"/>
      <c r="F64" s="25"/>
      <c r="G64" s="25"/>
      <c r="H64" s="25"/>
      <c r="I64" s="25"/>
      <c r="J64" s="25"/>
      <c r="K64" s="25"/>
      <c r="L64" s="25"/>
      <c r="M64" s="113"/>
      <c r="N64" s="113"/>
      <c r="O64" s="113"/>
      <c r="Q64" s="79">
        <v>7.0</v>
      </c>
      <c r="R64" s="104">
        <f>X57</f>
        <v>0</v>
      </c>
      <c r="S64" s="111">
        <f>IF(R64=0,0,X58)</f>
        <v>0</v>
      </c>
    </row>
    <row r="65" ht="18.0" customHeight="1">
      <c r="B65" s="30" t="s">
        <v>54</v>
      </c>
      <c r="C65" s="114" t="str">
        <f>I32</f>
        <v/>
      </c>
      <c r="D65" s="114" t="str">
        <f>I33</f>
        <v/>
      </c>
      <c r="E65" s="114" t="str">
        <f>I34</f>
        <v/>
      </c>
      <c r="F65" s="114" t="str">
        <f>I35</f>
        <v/>
      </c>
      <c r="G65" s="114" t="str">
        <f>I36</f>
        <v/>
      </c>
      <c r="H65" s="114" t="str">
        <f>I37</f>
        <v/>
      </c>
      <c r="I65" s="114" t="str">
        <f>I38</f>
        <v/>
      </c>
      <c r="J65" s="114" t="str">
        <f>I39</f>
        <v/>
      </c>
      <c r="K65" s="114" t="str">
        <f>I40</f>
        <v/>
      </c>
      <c r="L65" s="114" t="str">
        <f>I41</f>
        <v/>
      </c>
      <c r="M65" s="115" t="s">
        <v>55</v>
      </c>
      <c r="N65" s="53"/>
      <c r="O65" s="24"/>
      <c r="Q65" s="79">
        <v>6.0</v>
      </c>
      <c r="R65" s="104">
        <f>W57</f>
        <v>0</v>
      </c>
      <c r="S65" s="111">
        <f>IF(R65=0,0,W58)</f>
        <v>0</v>
      </c>
      <c r="U65" s="116"/>
      <c r="W65" s="117"/>
    </row>
    <row r="66" ht="18.0" customHeight="1">
      <c r="B66" s="25"/>
      <c r="C66" s="25"/>
      <c r="D66" s="25"/>
      <c r="E66" s="25"/>
      <c r="F66" s="25"/>
      <c r="G66" s="25"/>
      <c r="H66" s="25"/>
      <c r="I66" s="25"/>
      <c r="J66" s="25"/>
      <c r="K66" s="25"/>
      <c r="L66" s="25"/>
      <c r="M66" s="28"/>
      <c r="N66" s="15"/>
      <c r="O66" s="29"/>
      <c r="Q66" s="79">
        <v>5.0</v>
      </c>
      <c r="R66" s="104">
        <f>V57</f>
        <v>0</v>
      </c>
      <c r="S66" s="111">
        <f>IF(R66=0,0,V58)</f>
        <v>0</v>
      </c>
      <c r="U66" s="116"/>
      <c r="W66" s="117"/>
    </row>
    <row r="67" ht="18.0" customHeight="1">
      <c r="B67" s="118" t="s">
        <v>56</v>
      </c>
      <c r="C67" s="119">
        <f t="shared" ref="C67:L67" si="18">IF($I$43="OK",INT(C65/$D61),0)</f>
        <v>0</v>
      </c>
      <c r="D67" s="119">
        <f t="shared" si="18"/>
        <v>0</v>
      </c>
      <c r="E67" s="119">
        <f t="shared" si="18"/>
        <v>0</v>
      </c>
      <c r="F67" s="119">
        <f t="shared" si="18"/>
        <v>0</v>
      </c>
      <c r="G67" s="119">
        <f t="shared" si="18"/>
        <v>0</v>
      </c>
      <c r="H67" s="119">
        <f t="shared" si="18"/>
        <v>0</v>
      </c>
      <c r="I67" s="119">
        <f t="shared" si="18"/>
        <v>0</v>
      </c>
      <c r="J67" s="119">
        <f t="shared" si="18"/>
        <v>0</v>
      </c>
      <c r="K67" s="119">
        <f t="shared" si="18"/>
        <v>0</v>
      </c>
      <c r="L67" s="119">
        <f t="shared" si="18"/>
        <v>0</v>
      </c>
      <c r="M67" s="120">
        <f>SUM(C67:L68)</f>
        <v>0</v>
      </c>
      <c r="N67" s="121">
        <f>D51-M67</f>
        <v>0</v>
      </c>
      <c r="O67" s="122" t="str">
        <f>IF(N75="??","Attenzione:
seggi non assegnati completamente o assegnati in eccesso.
In caso di parità di resti seguire i passaggi successivi per definire la priorità di assegnazione.","OPERAZIONI CONCLUSE
SEGGI ASSEGNATI ALLE LISTE")</f>
        <v>Attenzione:
seggi non assegnati completamente o assegnati in eccesso.
In caso di parità di resti seguire i passaggi successivi per definire la priorità di assegnazione.</v>
      </c>
      <c r="Q67" s="79">
        <v>4.0</v>
      </c>
      <c r="R67" s="104">
        <f>U57</f>
        <v>0</v>
      </c>
      <c r="S67" s="111">
        <f>IF(R67=0,0,U58)</f>
        <v>0</v>
      </c>
      <c r="U67" s="123"/>
      <c r="W67" s="117"/>
    </row>
    <row r="68" ht="18.0" customHeight="1">
      <c r="B68" s="37"/>
      <c r="C68" s="37"/>
      <c r="D68" s="37"/>
      <c r="E68" s="37"/>
      <c r="F68" s="37"/>
      <c r="G68" s="37"/>
      <c r="H68" s="37"/>
      <c r="I68" s="37"/>
      <c r="J68" s="37"/>
      <c r="K68" s="37"/>
      <c r="L68" s="37"/>
      <c r="M68" s="124" t="str">
        <f>IF(OR(M67=0,M67&gt;1),"Seggi ripartiti con quoziente","Seggio ripartito con quoziente")</f>
        <v>Seggi ripartiti con quoziente</v>
      </c>
      <c r="N68" s="125" t="str">
        <f>IF(OR(N67=0,N67&gt;1),"Seggi rimanenti da assegnare","Seggio rimanente da assegnare")</f>
        <v>Seggi rimanenti da assegnare</v>
      </c>
      <c r="O68" s="37"/>
      <c r="Q68" s="79">
        <v>3.0</v>
      </c>
      <c r="R68" s="104">
        <f>T57</f>
        <v>0</v>
      </c>
      <c r="S68" s="111">
        <f>IF(R68=0,0,T58)</f>
        <v>0</v>
      </c>
      <c r="W68" s="117"/>
    </row>
    <row r="69" ht="18.0" customHeight="1">
      <c r="B69" s="25"/>
      <c r="C69" s="25"/>
      <c r="D69" s="25"/>
      <c r="E69" s="25"/>
      <c r="F69" s="25"/>
      <c r="G69" s="25"/>
      <c r="H69" s="25"/>
      <c r="I69" s="25"/>
      <c r="J69" s="25"/>
      <c r="K69" s="25"/>
      <c r="L69" s="25"/>
      <c r="M69" s="25"/>
      <c r="N69" s="28"/>
      <c r="O69" s="37"/>
      <c r="Q69" s="79">
        <v>2.0</v>
      </c>
      <c r="R69" s="104">
        <f>S57</f>
        <v>0</v>
      </c>
      <c r="S69" s="111">
        <f>IF(R69=0,0,S58)</f>
        <v>0</v>
      </c>
      <c r="U69" s="123"/>
      <c r="W69" s="117"/>
    </row>
    <row r="70" ht="18.0" customHeight="1">
      <c r="B70" s="118" t="s">
        <v>57</v>
      </c>
      <c r="C70" s="119">
        <f>IF(AND($I$43="OK",M67&lt;&gt;J26),VLOOKUP(1,$Q47:$AB56,12),0)</f>
        <v>0</v>
      </c>
      <c r="D70" s="119">
        <f>IF($I$43="OK",VLOOKUP(2,$Q47:$AB56,12),0)</f>
        <v>0</v>
      </c>
      <c r="E70" s="119">
        <f>IF($I$43="OK",VLOOKUP(3,$Q47:$AB56,12),0)</f>
        <v>0</v>
      </c>
      <c r="F70" s="119">
        <f>IF($I$43="OK",VLOOKUP(4,$Q47:$AB56,12),0)</f>
        <v>0</v>
      </c>
      <c r="G70" s="119">
        <f>IF($I$43="OK",VLOOKUP(5,$Q47:$AB56,12),0)</f>
        <v>0</v>
      </c>
      <c r="H70" s="119">
        <f>IF($I$43="OK",VLOOKUP(6,$Q47:$AB56,12),0)</f>
        <v>0</v>
      </c>
      <c r="I70" s="119">
        <f>IF($I$43="OK",VLOOKUP(7,$Q47:$AB56,12),0)</f>
        <v>0</v>
      </c>
      <c r="J70" s="119">
        <f>IF($I$43="OK",VLOOKUP(8,$Q47:$AB56,12),0)</f>
        <v>0</v>
      </c>
      <c r="K70" s="119">
        <f>IF($I$43="OK",VLOOKUP(9,$Q47:$AB56,12),0)</f>
        <v>0</v>
      </c>
      <c r="L70" s="119">
        <f>IF($I$43="OK",VLOOKUP(10,$Q47:$AB56,12),0)</f>
        <v>0</v>
      </c>
      <c r="M70" s="126">
        <f>IF((SUM(C67:L69)&lt;=J26),SUM(C70:L72),0)</f>
        <v>0</v>
      </c>
      <c r="N70" s="121">
        <f>N67-M70</f>
        <v>0</v>
      </c>
      <c r="O70" s="37"/>
      <c r="Q70" s="79">
        <v>1.0</v>
      </c>
      <c r="R70" s="104">
        <f>R57</f>
        <v>0</v>
      </c>
      <c r="S70" s="111">
        <f>IF(R70=0,0,R58)</f>
        <v>0</v>
      </c>
      <c r="U70" s="116"/>
      <c r="W70" s="117"/>
    </row>
    <row r="71" ht="18.0" customHeight="1">
      <c r="B71" s="37"/>
      <c r="C71" s="37"/>
      <c r="D71" s="37"/>
      <c r="E71" s="37"/>
      <c r="F71" s="37"/>
      <c r="G71" s="37"/>
      <c r="H71" s="37"/>
      <c r="I71" s="37"/>
      <c r="J71" s="37"/>
      <c r="K71" s="37"/>
      <c r="L71" s="37"/>
      <c r="M71" s="124" t="str">
        <f>IF(OR(M70=0,M70&gt;1),CONCATENATE("Seggi ripartiti su ",J26," attribuibili totali"),"Seggio assegnato con resti")</f>
        <v>Seggi ripartiti su  attribuibili totali</v>
      </c>
      <c r="N71" s="125" t="str">
        <f>IF(N70&lt;0,CONCATENATE("SEGGI CONTESI fra liste concorrenti a parità di resti"),IF(OR(N70=0,N70&gt;1),"Seggi rimanenti da assegnare","Seggio rimanente da assegnare"))</f>
        <v>Seggi rimanenti da assegnare</v>
      </c>
      <c r="O71" s="37"/>
    </row>
    <row r="72" ht="18.0" customHeight="1">
      <c r="B72" s="25"/>
      <c r="C72" s="25"/>
      <c r="D72" s="25"/>
      <c r="E72" s="25"/>
      <c r="F72" s="25"/>
      <c r="G72" s="25"/>
      <c r="H72" s="25"/>
      <c r="I72" s="25"/>
      <c r="J72" s="25"/>
      <c r="K72" s="25"/>
      <c r="L72" s="25"/>
      <c r="M72" s="25"/>
      <c r="N72" s="28"/>
      <c r="O72" s="37"/>
      <c r="R72" s="1">
        <v>1.0</v>
      </c>
      <c r="S72" s="1">
        <v>2.0</v>
      </c>
      <c r="T72" s="1">
        <v>3.0</v>
      </c>
      <c r="U72" s="1">
        <v>4.0</v>
      </c>
      <c r="V72" s="1">
        <v>5.0</v>
      </c>
      <c r="W72" s="1">
        <v>6.0</v>
      </c>
      <c r="X72" s="1">
        <v>7.0</v>
      </c>
      <c r="Y72" s="1">
        <v>8.0</v>
      </c>
      <c r="Z72" s="1">
        <v>9.0</v>
      </c>
      <c r="AA72" s="1">
        <v>10.0</v>
      </c>
    </row>
    <row r="73" ht="18.0" customHeight="1">
      <c r="B73" s="127" t="s">
        <v>58</v>
      </c>
      <c r="C73" s="128" t="str">
        <f t="shared" ref="C73:L73" si="19">IFERROR((C65/$D$61)-C67,"")</f>
        <v/>
      </c>
      <c r="D73" s="128" t="str">
        <f t="shared" si="19"/>
        <v/>
      </c>
      <c r="E73" s="128" t="str">
        <f t="shared" si="19"/>
        <v/>
      </c>
      <c r="F73" s="128" t="str">
        <f t="shared" si="19"/>
        <v/>
      </c>
      <c r="G73" s="128" t="str">
        <f t="shared" si="19"/>
        <v/>
      </c>
      <c r="H73" s="128" t="str">
        <f t="shared" si="19"/>
        <v/>
      </c>
      <c r="I73" s="128" t="str">
        <f t="shared" si="19"/>
        <v/>
      </c>
      <c r="J73" s="128" t="str">
        <f t="shared" si="19"/>
        <v/>
      </c>
      <c r="K73" s="128" t="str">
        <f t="shared" si="19"/>
        <v/>
      </c>
      <c r="L73" s="128" t="str">
        <f t="shared" si="19"/>
        <v/>
      </c>
      <c r="M73" s="129" t="s">
        <v>59</v>
      </c>
      <c r="N73" s="130"/>
      <c r="O73" s="37"/>
      <c r="Q73" s="79">
        <v>1.0</v>
      </c>
      <c r="R73" s="131" t="str">
        <f t="shared" ref="R73:AA73" si="20">IF($N$70&lt;&gt;0,IF($AB$58&gt;R$72,IF(R$57=R47,$Q73,"-"),"-"),"-")</f>
        <v>-</v>
      </c>
      <c r="S73" s="132" t="str">
        <f t="shared" si="20"/>
        <v>-</v>
      </c>
      <c r="T73" s="132" t="str">
        <f t="shared" si="20"/>
        <v>-</v>
      </c>
      <c r="U73" s="132" t="str">
        <f t="shared" si="20"/>
        <v>-</v>
      </c>
      <c r="V73" s="132" t="str">
        <f t="shared" si="20"/>
        <v>-</v>
      </c>
      <c r="W73" s="132" t="str">
        <f t="shared" si="20"/>
        <v>-</v>
      </c>
      <c r="X73" s="132" t="str">
        <f t="shared" si="20"/>
        <v>-</v>
      </c>
      <c r="Y73" s="132" t="str">
        <f t="shared" si="20"/>
        <v>-</v>
      </c>
      <c r="Z73" s="132" t="str">
        <f t="shared" si="20"/>
        <v>-</v>
      </c>
      <c r="AA73" s="133" t="str">
        <f t="shared" si="20"/>
        <v>-</v>
      </c>
      <c r="AB73" s="134" t="str">
        <f t="shared" ref="AB73:AB82" si="22">IF($I$43="OK",COUNTIF($R$73:$AA$82,Q73),"-")</f>
        <v>-</v>
      </c>
      <c r="AC73" s="135" t="str">
        <f>IF($M$78=0,"",IF(C78&gt;0,C32,""))</f>
        <v/>
      </c>
      <c r="AD73" s="136" t="str">
        <f>IF(AC73&lt;&gt;"",AC73,"")</f>
        <v/>
      </c>
    </row>
    <row r="74" ht="18.0" customHeight="1">
      <c r="B74" s="25"/>
      <c r="C74" s="25"/>
      <c r="D74" s="25"/>
      <c r="E74" s="25"/>
      <c r="F74" s="25"/>
      <c r="G74" s="25"/>
      <c r="H74" s="25"/>
      <c r="I74" s="25"/>
      <c r="J74" s="25"/>
      <c r="K74" s="25"/>
      <c r="L74" s="25"/>
      <c r="M74" s="28"/>
      <c r="N74" s="137"/>
      <c r="O74" s="37"/>
      <c r="Q74" s="79">
        <v>2.0</v>
      </c>
      <c r="R74" s="138" t="str">
        <f t="shared" ref="R74:AA74" si="21">IF($N$70&lt;&gt;0,IF($AB$58&gt;R$72,IF(R$57=R48,$Q74,"-"),"-"),"-")</f>
        <v>-</v>
      </c>
      <c r="S74" s="1" t="str">
        <f t="shared" si="21"/>
        <v>-</v>
      </c>
      <c r="T74" s="1" t="str">
        <f t="shared" si="21"/>
        <v>-</v>
      </c>
      <c r="U74" s="1" t="str">
        <f t="shared" si="21"/>
        <v>-</v>
      </c>
      <c r="V74" s="1" t="str">
        <f t="shared" si="21"/>
        <v>-</v>
      </c>
      <c r="W74" s="1" t="str">
        <f t="shared" si="21"/>
        <v>-</v>
      </c>
      <c r="X74" s="1" t="str">
        <f t="shared" si="21"/>
        <v>-</v>
      </c>
      <c r="Y74" s="1" t="str">
        <f t="shared" si="21"/>
        <v>-</v>
      </c>
      <c r="Z74" s="1" t="str">
        <f t="shared" si="21"/>
        <v>-</v>
      </c>
      <c r="AA74" s="139" t="str">
        <f t="shared" si="21"/>
        <v>-</v>
      </c>
      <c r="AB74" s="140" t="str">
        <f t="shared" si="22"/>
        <v>-</v>
      </c>
      <c r="AC74" s="141" t="str">
        <f>IF($M$78=0,"",IF(D78&gt;0,C33,""))</f>
        <v/>
      </c>
      <c r="AD74" s="142" t="str">
        <f t="shared" ref="AD74:AD82" si="24">IF(AC74="",AD73,CONCATENATE(AD73,IF(AD73="",""," - "),AC74))</f>
        <v/>
      </c>
    </row>
    <row r="75" ht="18.0" customHeight="1">
      <c r="B75" s="118" t="s">
        <v>60</v>
      </c>
      <c r="C75" s="119">
        <f>IFERROR(IF($N$70=0,C67+C70,C67+AB73),0)</f>
        <v>0</v>
      </c>
      <c r="D75" s="119">
        <f>IFERROR(IF($N$70=0,D67+D70,D67+AB74),0)</f>
        <v>0</v>
      </c>
      <c r="E75" s="119">
        <f>IFERROR(IF($N$70=0,E67+E70,E67+AB75),0)</f>
        <v>0</v>
      </c>
      <c r="F75" s="119">
        <f>IFERROR(IF($N$70=0,F67+F70,F67+AB76),0)</f>
        <v>0</v>
      </c>
      <c r="G75" s="119">
        <f>IFERROR(IF($N$70=0,G67+G70,G67+AB77),0)</f>
        <v>0</v>
      </c>
      <c r="H75" s="119">
        <f>IFERROR(IF($N$70=0,H67+H70,H67+AB78),0)</f>
        <v>0</v>
      </c>
      <c r="I75" s="119">
        <f>IFERROR(IF($N$70=0,I67+I70,I67+AB79),0)</f>
        <v>0</v>
      </c>
      <c r="J75" s="119">
        <f>IFERROR(IF($N$70=0,J67+J70,J67+AB80),0)</f>
        <v>0</v>
      </c>
      <c r="K75" s="119">
        <f>IFERROR(IF($N$70=0,K67+K70,K67+AB81),0)</f>
        <v>0</v>
      </c>
      <c r="L75" s="119">
        <f>IFERROR(IF($N$70=0,L67+L70,L67+AB82),0)</f>
        <v>0</v>
      </c>
      <c r="M75" s="143">
        <f>SUM(C75:L77)</f>
        <v>0</v>
      </c>
      <c r="N75" s="144" t="str">
        <f>IF($I$43="OK",IF(N70=0,"OK","??"),"??")</f>
        <v>??</v>
      </c>
      <c r="O75" s="37"/>
      <c r="Q75" s="79">
        <v>3.0</v>
      </c>
      <c r="R75" s="138" t="str">
        <f t="shared" ref="R75:AA75" si="23">IF($N$70&lt;&gt;0,IF($AB$58&gt;R$72,IF(R$57=R49,$Q75,"-"),"-"),"-")</f>
        <v>-</v>
      </c>
      <c r="S75" s="1" t="str">
        <f t="shared" si="23"/>
        <v>-</v>
      </c>
      <c r="T75" s="1" t="str">
        <f t="shared" si="23"/>
        <v>-</v>
      </c>
      <c r="U75" s="1" t="str">
        <f t="shared" si="23"/>
        <v>-</v>
      </c>
      <c r="V75" s="1" t="str">
        <f t="shared" si="23"/>
        <v>-</v>
      </c>
      <c r="W75" s="1" t="str">
        <f t="shared" si="23"/>
        <v>-</v>
      </c>
      <c r="X75" s="1" t="str">
        <f t="shared" si="23"/>
        <v>-</v>
      </c>
      <c r="Y75" s="1" t="str">
        <f t="shared" si="23"/>
        <v>-</v>
      </c>
      <c r="Z75" s="1" t="str">
        <f t="shared" si="23"/>
        <v>-</v>
      </c>
      <c r="AA75" s="139" t="str">
        <f t="shared" si="23"/>
        <v>-</v>
      </c>
      <c r="AB75" s="140" t="str">
        <f t="shared" si="22"/>
        <v>-</v>
      </c>
      <c r="AC75" s="141" t="str">
        <f>IF($M$78=0,"",IF(E78&gt;0,C34,""))</f>
        <v/>
      </c>
      <c r="AD75" s="142" t="str">
        <f t="shared" si="24"/>
        <v/>
      </c>
    </row>
    <row r="76" ht="18.0" customHeight="1">
      <c r="B76" s="37"/>
      <c r="C76" s="37"/>
      <c r="D76" s="37"/>
      <c r="E76" s="37"/>
      <c r="F76" s="37"/>
      <c r="G76" s="37"/>
      <c r="H76" s="37"/>
      <c r="I76" s="37"/>
      <c r="J76" s="37"/>
      <c r="K76" s="37"/>
      <c r="L76" s="37"/>
      <c r="M76" s="145" t="str">
        <f>IF(OR(M75=0,M75&gt;1),"Seggi 
attribuiti","Seggio 
attribuito")</f>
        <v>Seggi 
attribuiti</v>
      </c>
      <c r="N76" s="146"/>
      <c r="O76" s="37"/>
      <c r="Q76" s="79">
        <v>4.0</v>
      </c>
      <c r="R76" s="138" t="str">
        <f t="shared" ref="R76:AA76" si="25">IF($N$70&lt;&gt;0,IF($AB$58&gt;R$72,IF(R$57=R50,$Q76,"-"),"-"),"-")</f>
        <v>-</v>
      </c>
      <c r="S76" s="1" t="str">
        <f t="shared" si="25"/>
        <v>-</v>
      </c>
      <c r="T76" s="1" t="str">
        <f t="shared" si="25"/>
        <v>-</v>
      </c>
      <c r="U76" s="1" t="str">
        <f t="shared" si="25"/>
        <v>-</v>
      </c>
      <c r="V76" s="1" t="str">
        <f t="shared" si="25"/>
        <v>-</v>
      </c>
      <c r="W76" s="1" t="str">
        <f t="shared" si="25"/>
        <v>-</v>
      </c>
      <c r="X76" s="1" t="str">
        <f t="shared" si="25"/>
        <v>-</v>
      </c>
      <c r="Y76" s="1" t="str">
        <f t="shared" si="25"/>
        <v>-</v>
      </c>
      <c r="Z76" s="1" t="str">
        <f t="shared" si="25"/>
        <v>-</v>
      </c>
      <c r="AA76" s="139" t="str">
        <f t="shared" si="25"/>
        <v>-</v>
      </c>
      <c r="AB76" s="140" t="str">
        <f t="shared" si="22"/>
        <v>-</v>
      </c>
      <c r="AC76" s="141" t="str">
        <f>IF($M$78=0,"",IF(F78&gt;0,C35,""))</f>
        <v/>
      </c>
      <c r="AD76" s="142" t="str">
        <f t="shared" si="24"/>
        <v/>
      </c>
    </row>
    <row r="77" ht="18.0" customHeight="1">
      <c r="B77" s="25"/>
      <c r="C77" s="25"/>
      <c r="D77" s="25"/>
      <c r="E77" s="25"/>
      <c r="F77" s="25"/>
      <c r="G77" s="25"/>
      <c r="H77" s="25"/>
      <c r="I77" s="25"/>
      <c r="J77" s="25"/>
      <c r="K77" s="25"/>
      <c r="L77" s="25"/>
      <c r="M77" s="25"/>
      <c r="N77" s="146"/>
      <c r="O77" s="37"/>
      <c r="Q77" s="79">
        <v>5.0</v>
      </c>
      <c r="R77" s="138" t="str">
        <f t="shared" ref="R77:AA77" si="26">IF($N$70&lt;&gt;0,IF($AB$58&gt;R$72,IF(R$57=R51,$Q77,"-"),"-"),"-")</f>
        <v>-</v>
      </c>
      <c r="S77" s="1" t="str">
        <f t="shared" si="26"/>
        <v>-</v>
      </c>
      <c r="T77" s="1" t="str">
        <f t="shared" si="26"/>
        <v>-</v>
      </c>
      <c r="U77" s="1" t="str">
        <f t="shared" si="26"/>
        <v>-</v>
      </c>
      <c r="V77" s="1" t="str">
        <f t="shared" si="26"/>
        <v>-</v>
      </c>
      <c r="W77" s="1" t="str">
        <f t="shared" si="26"/>
        <v>-</v>
      </c>
      <c r="X77" s="1" t="str">
        <f t="shared" si="26"/>
        <v>-</v>
      </c>
      <c r="Y77" s="1" t="str">
        <f t="shared" si="26"/>
        <v>-</v>
      </c>
      <c r="Z77" s="1" t="str">
        <f t="shared" si="26"/>
        <v>-</v>
      </c>
      <c r="AA77" s="139" t="str">
        <f t="shared" si="26"/>
        <v>-</v>
      </c>
      <c r="AB77" s="140" t="str">
        <f t="shared" si="22"/>
        <v>-</v>
      </c>
      <c r="AC77" s="141" t="str">
        <f>IF($M$78=0,"",IF(G78&gt;0,C36,""))</f>
        <v/>
      </c>
      <c r="AD77" s="142" t="str">
        <f t="shared" si="24"/>
        <v/>
      </c>
    </row>
    <row r="78" ht="18.0" customHeight="1">
      <c r="B78" s="118" t="s">
        <v>61</v>
      </c>
      <c r="C78" s="119" t="str">
        <f t="shared" ref="C78:L78" si="27">IF($M$78=0,"-",C67+C70-C75)</f>
        <v>-</v>
      </c>
      <c r="D78" s="119" t="str">
        <f t="shared" si="27"/>
        <v>-</v>
      </c>
      <c r="E78" s="119" t="str">
        <f t="shared" si="27"/>
        <v>-</v>
      </c>
      <c r="F78" s="119" t="str">
        <f t="shared" si="27"/>
        <v>-</v>
      </c>
      <c r="G78" s="119" t="str">
        <f t="shared" si="27"/>
        <v>-</v>
      </c>
      <c r="H78" s="119" t="str">
        <f t="shared" si="27"/>
        <v>-</v>
      </c>
      <c r="I78" s="119" t="str">
        <f t="shared" si="27"/>
        <v>-</v>
      </c>
      <c r="J78" s="119" t="str">
        <f t="shared" si="27"/>
        <v>-</v>
      </c>
      <c r="K78" s="119" t="str">
        <f t="shared" si="27"/>
        <v>-</v>
      </c>
      <c r="L78" s="147" t="str">
        <f t="shared" si="27"/>
        <v>-</v>
      </c>
      <c r="M78" s="148">
        <f>J26-M75</f>
        <v>0</v>
      </c>
      <c r="N78" s="146"/>
      <c r="O78" s="37"/>
      <c r="Q78" s="79">
        <v>6.0</v>
      </c>
      <c r="R78" s="138" t="str">
        <f t="shared" ref="R78:AA78" si="28">IF($N$70&lt;&gt;0,IF($AB$58&gt;R$72,IF(R$57=R52,$Q78,"-"),"-"),"-")</f>
        <v>-</v>
      </c>
      <c r="S78" s="1" t="str">
        <f t="shared" si="28"/>
        <v>-</v>
      </c>
      <c r="T78" s="1" t="str">
        <f t="shared" si="28"/>
        <v>-</v>
      </c>
      <c r="U78" s="1" t="str">
        <f t="shared" si="28"/>
        <v>-</v>
      </c>
      <c r="V78" s="1" t="str">
        <f t="shared" si="28"/>
        <v>-</v>
      </c>
      <c r="W78" s="1" t="str">
        <f t="shared" si="28"/>
        <v>-</v>
      </c>
      <c r="X78" s="1" t="str">
        <f t="shared" si="28"/>
        <v>-</v>
      </c>
      <c r="Y78" s="1" t="str">
        <f t="shared" si="28"/>
        <v>-</v>
      </c>
      <c r="Z78" s="1" t="str">
        <f t="shared" si="28"/>
        <v>-</v>
      </c>
      <c r="AA78" s="139" t="str">
        <f t="shared" si="28"/>
        <v>-</v>
      </c>
      <c r="AB78" s="140" t="str">
        <f t="shared" si="22"/>
        <v>-</v>
      </c>
      <c r="AC78" s="141" t="str">
        <f>IF($M$78=0,"",IF(H78&gt;0,C37,""))</f>
        <v/>
      </c>
      <c r="AD78" s="142" t="str">
        <f t="shared" si="24"/>
        <v/>
      </c>
    </row>
    <row r="79" ht="18.0" customHeight="1">
      <c r="B79" s="37"/>
      <c r="C79" s="37"/>
      <c r="D79" s="37"/>
      <c r="E79" s="37"/>
      <c r="F79" s="37"/>
      <c r="G79" s="37"/>
      <c r="H79" s="37"/>
      <c r="I79" s="37"/>
      <c r="J79" s="37"/>
      <c r="K79" s="37"/>
      <c r="L79" s="40"/>
      <c r="M79" s="145" t="str">
        <f>IF(OR(M78=0,M78&gt;1),"Seggi da assegnare manualmente","Seggio da assegnare manualmente")</f>
        <v>Seggi da assegnare manualmente</v>
      </c>
      <c r="N79" s="146"/>
      <c r="O79" s="37"/>
      <c r="Q79" s="79">
        <v>7.0</v>
      </c>
      <c r="R79" s="138" t="str">
        <f t="shared" ref="R79:AA79" si="29">IF($N$70&lt;&gt;0,IF($AB$58&gt;R$72,IF(R$57=R53,$Q79,"-"),"-"),"-")</f>
        <v>-</v>
      </c>
      <c r="S79" s="1" t="str">
        <f t="shared" si="29"/>
        <v>-</v>
      </c>
      <c r="T79" s="1" t="str">
        <f t="shared" si="29"/>
        <v>-</v>
      </c>
      <c r="U79" s="1" t="str">
        <f t="shared" si="29"/>
        <v>-</v>
      </c>
      <c r="V79" s="1" t="str">
        <f t="shared" si="29"/>
        <v>-</v>
      </c>
      <c r="W79" s="1" t="str">
        <f t="shared" si="29"/>
        <v>-</v>
      </c>
      <c r="X79" s="1" t="str">
        <f t="shared" si="29"/>
        <v>-</v>
      </c>
      <c r="Y79" s="1" t="str">
        <f t="shared" si="29"/>
        <v>-</v>
      </c>
      <c r="Z79" s="1" t="str">
        <f t="shared" si="29"/>
        <v>-</v>
      </c>
      <c r="AA79" s="139" t="str">
        <f t="shared" si="29"/>
        <v>-</v>
      </c>
      <c r="AB79" s="140" t="str">
        <f t="shared" si="22"/>
        <v>-</v>
      </c>
      <c r="AC79" s="141" t="str">
        <f>IF($M$78=0,"",IF(I78&gt;0,C38,""))</f>
        <v/>
      </c>
      <c r="AD79" s="142" t="str">
        <f t="shared" si="24"/>
        <v/>
      </c>
    </row>
    <row r="80" ht="18.0" customHeight="1">
      <c r="B80" s="25"/>
      <c r="C80" s="25"/>
      <c r="D80" s="25"/>
      <c r="E80" s="25"/>
      <c r="F80" s="25"/>
      <c r="G80" s="25"/>
      <c r="H80" s="25"/>
      <c r="I80" s="25"/>
      <c r="J80" s="25"/>
      <c r="K80" s="25"/>
      <c r="L80" s="28"/>
      <c r="M80" s="25"/>
      <c r="N80" s="149"/>
      <c r="O80" s="25"/>
      <c r="Q80" s="79">
        <v>8.0</v>
      </c>
      <c r="R80" s="138" t="str">
        <f t="shared" ref="R80:AA80" si="30">IF($N$70&lt;&gt;0,IF($AB$58&gt;R$72,IF(R$57=R54,$Q80,"-"),"-"),"-")</f>
        <v>-</v>
      </c>
      <c r="S80" s="1" t="str">
        <f t="shared" si="30"/>
        <v>-</v>
      </c>
      <c r="T80" s="1" t="str">
        <f t="shared" si="30"/>
        <v>-</v>
      </c>
      <c r="U80" s="1" t="str">
        <f t="shared" si="30"/>
        <v>-</v>
      </c>
      <c r="V80" s="1" t="str">
        <f t="shared" si="30"/>
        <v>-</v>
      </c>
      <c r="W80" s="1" t="str">
        <f t="shared" si="30"/>
        <v>-</v>
      </c>
      <c r="X80" s="1" t="str">
        <f t="shared" si="30"/>
        <v>-</v>
      </c>
      <c r="Y80" s="1" t="str">
        <f t="shared" si="30"/>
        <v>-</v>
      </c>
      <c r="Z80" s="1" t="str">
        <f t="shared" si="30"/>
        <v>-</v>
      </c>
      <c r="AA80" s="139" t="str">
        <f t="shared" si="30"/>
        <v>-</v>
      </c>
      <c r="AB80" s="140" t="str">
        <f t="shared" si="22"/>
        <v>-</v>
      </c>
      <c r="AC80" s="141" t="str">
        <f>IF($M$78=0,"",IF(J78&gt;0,C39,""))</f>
        <v/>
      </c>
      <c r="AD80" s="142" t="str">
        <f t="shared" si="24"/>
        <v/>
      </c>
    </row>
    <row r="81" ht="18.0" customHeight="1">
      <c r="B81" s="1"/>
      <c r="Q81" s="79">
        <v>9.0</v>
      </c>
      <c r="R81" s="138" t="str">
        <f t="shared" ref="R81:AA81" si="31">IF($N$70&lt;&gt;0,IF($AB$58&gt;R$72,IF(R$57=R55,$Q81,"-"),"-"),"-")</f>
        <v>-</v>
      </c>
      <c r="S81" s="1" t="str">
        <f t="shared" si="31"/>
        <v>-</v>
      </c>
      <c r="T81" s="1" t="str">
        <f t="shared" si="31"/>
        <v>-</v>
      </c>
      <c r="U81" s="1" t="str">
        <f t="shared" si="31"/>
        <v>-</v>
      </c>
      <c r="V81" s="1" t="str">
        <f t="shared" si="31"/>
        <v>-</v>
      </c>
      <c r="W81" s="1" t="str">
        <f t="shared" si="31"/>
        <v>-</v>
      </c>
      <c r="X81" s="1" t="str">
        <f t="shared" si="31"/>
        <v>-</v>
      </c>
      <c r="Y81" s="1" t="str">
        <f t="shared" si="31"/>
        <v>-</v>
      </c>
      <c r="Z81" s="1" t="str">
        <f t="shared" si="31"/>
        <v>-</v>
      </c>
      <c r="AA81" s="139" t="str">
        <f t="shared" si="31"/>
        <v>-</v>
      </c>
      <c r="AB81" s="140" t="str">
        <f t="shared" si="22"/>
        <v>-</v>
      </c>
      <c r="AC81" s="141" t="str">
        <f>IF($M$78=0,"",IF(K78&gt;0,C40,""))</f>
        <v/>
      </c>
      <c r="AD81" s="142" t="str">
        <f t="shared" si="24"/>
        <v/>
      </c>
    </row>
    <row r="82" ht="18.0" customHeight="1">
      <c r="B82" s="150" t="str">
        <f>IF(M78=0,"",N75)</f>
        <v/>
      </c>
      <c r="C82" s="2" t="str">
        <f>IF(M78=0,"",IF(B82="OK","OPERAZIONI CONCLUSE: tutti i seggi sono stati assegnati",CONCATENATE("ATTENZIONE: verifica la correttezza di tutti i dati inseriti nelle righe verdi; 
se i dati sono corretti e non sono stati assegnati seggi pari al numero delle RSU da eleggere 
(risulterebbero n. ",M78," seggi da attribuire tra le liste ",AD82,")","
si dovrà procedere con i seguenti passaggi da eseguire manualmente, in ordine:")))</f>
        <v/>
      </c>
      <c r="Q82" s="79">
        <v>10.0</v>
      </c>
      <c r="R82" s="151" t="str">
        <f t="shared" ref="R82:AA82" si="32">IF($N$70&lt;&gt;0,IF($AB$58&gt;R$72,IF(R$57=R56,$Q82,"-"),"-"),"-")</f>
        <v>-</v>
      </c>
      <c r="S82" s="152" t="str">
        <f t="shared" si="32"/>
        <v>-</v>
      </c>
      <c r="T82" s="152" t="str">
        <f t="shared" si="32"/>
        <v>-</v>
      </c>
      <c r="U82" s="152" t="str">
        <f t="shared" si="32"/>
        <v>-</v>
      </c>
      <c r="V82" s="152" t="str">
        <f t="shared" si="32"/>
        <v>-</v>
      </c>
      <c r="W82" s="152" t="str">
        <f t="shared" si="32"/>
        <v>-</v>
      </c>
      <c r="X82" s="152" t="str">
        <f t="shared" si="32"/>
        <v>-</v>
      </c>
      <c r="Y82" s="152" t="str">
        <f t="shared" si="32"/>
        <v>-</v>
      </c>
      <c r="Z82" s="152" t="str">
        <f t="shared" si="32"/>
        <v>-</v>
      </c>
      <c r="AA82" s="153" t="str">
        <f t="shared" si="32"/>
        <v>-</v>
      </c>
      <c r="AB82" s="154" t="str">
        <f t="shared" si="22"/>
        <v>-</v>
      </c>
      <c r="AC82" s="155" t="str">
        <f>IF($M$78=0,"",IF(L78&gt;0,C41,""))</f>
        <v/>
      </c>
      <c r="AD82" s="156" t="str">
        <f t="shared" si="24"/>
        <v/>
      </c>
    </row>
    <row r="83" ht="18.0" customHeight="1">
      <c r="B83" s="157"/>
      <c r="R83" s="1"/>
      <c r="S83" s="1"/>
      <c r="T83" s="1"/>
      <c r="U83" s="1"/>
      <c r="V83" s="1"/>
      <c r="W83" s="1"/>
      <c r="X83" s="1"/>
      <c r="Y83" s="1"/>
      <c r="Z83" s="1"/>
      <c r="AA83" s="1"/>
      <c r="AB83" s="1"/>
      <c r="AC83" s="158"/>
    </row>
    <row r="84" ht="18.0" customHeight="1">
      <c r="B84" s="157"/>
    </row>
    <row r="85" ht="15.0" customHeight="1">
      <c r="B85" s="159"/>
    </row>
    <row r="86" ht="15.0" customHeight="1">
      <c r="B86" s="3" t="s">
        <v>62</v>
      </c>
      <c r="C86" s="160" t="s">
        <v>63</v>
      </c>
    </row>
    <row r="87" ht="15.0" customHeight="1"/>
    <row r="88" ht="15.0" customHeight="1"/>
    <row r="89" ht="15.0" customHeight="1">
      <c r="B89" s="3" t="s">
        <v>64</v>
      </c>
      <c r="C89" s="160" t="s">
        <v>65</v>
      </c>
    </row>
    <row r="90" ht="15.0" customHeight="1"/>
    <row r="91" ht="15.0" customHeight="1"/>
    <row r="92" ht="15.0" customHeight="1">
      <c r="B92" s="3" t="s">
        <v>66</v>
      </c>
      <c r="C92" s="161" t="s">
        <v>67</v>
      </c>
    </row>
    <row r="93" ht="15.75" customHeight="1"/>
    <row r="94" ht="15.75" customHeight="1">
      <c r="B94" s="1"/>
    </row>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20">
    <mergeCell ref="F65:F66"/>
    <mergeCell ref="G65:G66"/>
    <mergeCell ref="H65:H66"/>
    <mergeCell ref="I65:I66"/>
    <mergeCell ref="J65:J66"/>
    <mergeCell ref="K65:K66"/>
    <mergeCell ref="L65:L66"/>
    <mergeCell ref="M65:O66"/>
    <mergeCell ref="B67:B69"/>
    <mergeCell ref="C67:C69"/>
    <mergeCell ref="D67:D69"/>
    <mergeCell ref="E67:E69"/>
    <mergeCell ref="F67:F69"/>
    <mergeCell ref="G67:G69"/>
    <mergeCell ref="J70:J72"/>
    <mergeCell ref="K70:K72"/>
    <mergeCell ref="L70:L72"/>
    <mergeCell ref="M71:M72"/>
    <mergeCell ref="H73:H74"/>
    <mergeCell ref="I73:I74"/>
    <mergeCell ref="J73:J74"/>
    <mergeCell ref="K73:K74"/>
    <mergeCell ref="L73:L74"/>
    <mergeCell ref="M73:N74"/>
    <mergeCell ref="N71:N72"/>
    <mergeCell ref="B73:B74"/>
    <mergeCell ref="C73:C74"/>
    <mergeCell ref="D73:D74"/>
    <mergeCell ref="E73:E74"/>
    <mergeCell ref="F73:F74"/>
    <mergeCell ref="G73:G74"/>
    <mergeCell ref="B75:B77"/>
    <mergeCell ref="C75:C77"/>
    <mergeCell ref="D70:D72"/>
    <mergeCell ref="E70:E72"/>
    <mergeCell ref="D75:D77"/>
    <mergeCell ref="E75:E77"/>
    <mergeCell ref="F75:F77"/>
    <mergeCell ref="G75:G77"/>
    <mergeCell ref="H75:H77"/>
    <mergeCell ref="B70:B72"/>
    <mergeCell ref="C70:C72"/>
    <mergeCell ref="B78:B80"/>
    <mergeCell ref="C78:C80"/>
    <mergeCell ref="D78:D80"/>
    <mergeCell ref="E78:E80"/>
    <mergeCell ref="F78:F80"/>
    <mergeCell ref="H67:H69"/>
    <mergeCell ref="I67:I69"/>
    <mergeCell ref="J67:J69"/>
    <mergeCell ref="K67:K69"/>
    <mergeCell ref="L67:L69"/>
    <mergeCell ref="O67:O80"/>
    <mergeCell ref="M68:M69"/>
    <mergeCell ref="N68:N69"/>
    <mergeCell ref="L75:L77"/>
    <mergeCell ref="N75:N80"/>
    <mergeCell ref="M76:M77"/>
    <mergeCell ref="F70:F72"/>
    <mergeCell ref="G70:G72"/>
    <mergeCell ref="H70:H72"/>
    <mergeCell ref="I70:I72"/>
    <mergeCell ref="I75:I77"/>
    <mergeCell ref="J75:J77"/>
    <mergeCell ref="K75:K77"/>
    <mergeCell ref="G78:G80"/>
    <mergeCell ref="H78:H80"/>
    <mergeCell ref="K26:L29"/>
    <mergeCell ref="M26:O42"/>
    <mergeCell ref="K31:L42"/>
    <mergeCell ref="A1:P1"/>
    <mergeCell ref="A2:A93"/>
    <mergeCell ref="C2:M3"/>
    <mergeCell ref="N2:O2"/>
    <mergeCell ref="P2:P93"/>
    <mergeCell ref="N3:O3"/>
    <mergeCell ref="B12:O12"/>
    <mergeCell ref="I78:I80"/>
    <mergeCell ref="J78:J80"/>
    <mergeCell ref="K78:K80"/>
    <mergeCell ref="L78:L80"/>
    <mergeCell ref="M79:M80"/>
    <mergeCell ref="B81:O81"/>
    <mergeCell ref="B82:B85"/>
    <mergeCell ref="C82:O85"/>
    <mergeCell ref="B86:B88"/>
    <mergeCell ref="C86:O88"/>
    <mergeCell ref="B89:B91"/>
    <mergeCell ref="C89:O91"/>
    <mergeCell ref="B92:B93"/>
    <mergeCell ref="C92:O93"/>
    <mergeCell ref="B94:O94"/>
    <mergeCell ref="B4:O4"/>
    <mergeCell ref="E5:F5"/>
    <mergeCell ref="G5:H5"/>
    <mergeCell ref="I5:J5"/>
    <mergeCell ref="K5:O5"/>
    <mergeCell ref="B6:O6"/>
    <mergeCell ref="B7:D7"/>
    <mergeCell ref="E7:J7"/>
    <mergeCell ref="L7:O7"/>
    <mergeCell ref="B8:O8"/>
    <mergeCell ref="C9:O9"/>
    <mergeCell ref="B2:B3"/>
    <mergeCell ref="B13:B14"/>
    <mergeCell ref="C13:D13"/>
    <mergeCell ref="E13:F13"/>
    <mergeCell ref="G13:H13"/>
    <mergeCell ref="I13:J13"/>
    <mergeCell ref="K13:L13"/>
    <mergeCell ref="M13:M14"/>
    <mergeCell ref="B10:O10"/>
    <mergeCell ref="C11:G11"/>
    <mergeCell ref="I11:J11"/>
    <mergeCell ref="L11:O11"/>
    <mergeCell ref="H15:H17"/>
    <mergeCell ref="I15:I17"/>
    <mergeCell ref="J15:J17"/>
    <mergeCell ref="K15:K17"/>
    <mergeCell ref="L15:L17"/>
    <mergeCell ref="M15:M17"/>
    <mergeCell ref="N13:O14"/>
    <mergeCell ref="B15:B17"/>
    <mergeCell ref="C15:C17"/>
    <mergeCell ref="D15:D17"/>
    <mergeCell ref="E15:E17"/>
    <mergeCell ref="F15:F17"/>
    <mergeCell ref="G15:G17"/>
    <mergeCell ref="H18:H20"/>
    <mergeCell ref="I18:I20"/>
    <mergeCell ref="J18:J20"/>
    <mergeCell ref="K18:K20"/>
    <mergeCell ref="L18:L20"/>
    <mergeCell ref="M18:M20"/>
    <mergeCell ref="N18:N20"/>
    <mergeCell ref="O18:O20"/>
    <mergeCell ref="B21:B22"/>
    <mergeCell ref="C21:C22"/>
    <mergeCell ref="D21:D22"/>
    <mergeCell ref="E21:E22"/>
    <mergeCell ref="F21:F22"/>
    <mergeCell ref="G21:G22"/>
    <mergeCell ref="H21:H22"/>
    <mergeCell ref="I21:I22"/>
    <mergeCell ref="J21:J22"/>
    <mergeCell ref="K21:K22"/>
    <mergeCell ref="N15:O17"/>
    <mergeCell ref="B18:B20"/>
    <mergeCell ref="C18:C20"/>
    <mergeCell ref="D18:D20"/>
    <mergeCell ref="E18:E20"/>
    <mergeCell ref="F18:F20"/>
    <mergeCell ref="G18:G20"/>
    <mergeCell ref="L21:L22"/>
    <mergeCell ref="M21:M22"/>
    <mergeCell ref="N21:O22"/>
    <mergeCell ref="B23:O23"/>
    <mergeCell ref="B24:O24"/>
    <mergeCell ref="B25:O25"/>
    <mergeCell ref="B26:B29"/>
    <mergeCell ref="E26:E29"/>
    <mergeCell ref="G26:I29"/>
    <mergeCell ref="J26:J29"/>
    <mergeCell ref="B30:J30"/>
    <mergeCell ref="C31:H31"/>
    <mergeCell ref="C32:H32"/>
    <mergeCell ref="C33:H33"/>
    <mergeCell ref="C34:H34"/>
    <mergeCell ref="C35:H35"/>
    <mergeCell ref="C36:H36"/>
    <mergeCell ref="C37:H37"/>
    <mergeCell ref="C38:H38"/>
    <mergeCell ref="C39:H39"/>
    <mergeCell ref="C40:H40"/>
    <mergeCell ref="C41:H41"/>
    <mergeCell ref="B42:G42"/>
    <mergeCell ref="B43:H43"/>
    <mergeCell ref="K43:O43"/>
    <mergeCell ref="B44:O44"/>
    <mergeCell ref="B45:O45"/>
    <mergeCell ref="B46:O46"/>
    <mergeCell ref="B47:O47"/>
    <mergeCell ref="B48:C48"/>
    <mergeCell ref="E48:O50"/>
    <mergeCell ref="B49:C49"/>
    <mergeCell ref="B50:C50"/>
    <mergeCell ref="B51:C51"/>
    <mergeCell ref="E51:I51"/>
    <mergeCell ref="J51:O51"/>
    <mergeCell ref="B52:O52"/>
    <mergeCell ref="B53:O53"/>
    <mergeCell ref="B54:B55"/>
    <mergeCell ref="C54:D55"/>
    <mergeCell ref="E54:O55"/>
    <mergeCell ref="B56:B57"/>
    <mergeCell ref="C56:D57"/>
    <mergeCell ref="E56:O57"/>
    <mergeCell ref="B58:B59"/>
    <mergeCell ref="C58:D59"/>
    <mergeCell ref="E58:O59"/>
    <mergeCell ref="B60:O60"/>
    <mergeCell ref="B61:C61"/>
    <mergeCell ref="E61:H61"/>
    <mergeCell ref="J61:O61"/>
    <mergeCell ref="I63:I64"/>
    <mergeCell ref="J63:J64"/>
    <mergeCell ref="B62:O62"/>
    <mergeCell ref="C63:C64"/>
    <mergeCell ref="D63:D64"/>
    <mergeCell ref="E63:E64"/>
    <mergeCell ref="F63:F64"/>
    <mergeCell ref="G63:G64"/>
    <mergeCell ref="H63:H64"/>
    <mergeCell ref="M63:O63"/>
    <mergeCell ref="K63:K64"/>
    <mergeCell ref="L63:L64"/>
    <mergeCell ref="B65:B66"/>
    <mergeCell ref="C65:C66"/>
    <mergeCell ref="D65:D66"/>
    <mergeCell ref="E65:E66"/>
  </mergeCells>
  <conditionalFormatting sqref="B24">
    <cfRule type="expression" dxfId="0" priority="1">
      <formula>"OK - ELEZIONI VALIDE"</formula>
    </cfRule>
  </conditionalFormatting>
  <conditionalFormatting sqref="B24">
    <cfRule type="cellIs" dxfId="1" priority="2" operator="equal">
      <formula>"?? - NO QUOZIENTE MINIMO DI VALIDITA' ELEZIONE"</formula>
    </cfRule>
  </conditionalFormatting>
  <conditionalFormatting sqref="B82:O93">
    <cfRule type="expression" dxfId="2" priority="3">
      <formula>$N$75="OK"</formula>
    </cfRule>
  </conditionalFormatting>
  <conditionalFormatting sqref="C73:L74">
    <cfRule type="expression" dxfId="3" priority="4">
      <formula>$N$70&gt;0</formula>
    </cfRule>
  </conditionalFormatting>
  <conditionalFormatting sqref="C21:M22">
    <cfRule type="cellIs" dxfId="4" priority="5" operator="equal">
      <formula>"OK"</formula>
    </cfRule>
  </conditionalFormatting>
  <conditionalFormatting sqref="E26:E29">
    <cfRule type="cellIs" dxfId="4" priority="6" operator="equal">
      <formula>"OK"</formula>
    </cfRule>
  </conditionalFormatting>
  <conditionalFormatting sqref="I43:J43">
    <cfRule type="cellIs" dxfId="4" priority="7" operator="equal">
      <formula>"OK"</formula>
    </cfRule>
  </conditionalFormatting>
  <conditionalFormatting sqref="N70:N72">
    <cfRule type="expression" dxfId="5" priority="8">
      <formula>$N$71="Liste concorrenti in eccesso"</formula>
    </cfRule>
  </conditionalFormatting>
  <conditionalFormatting sqref="N75:N80">
    <cfRule type="cellIs" dxfId="4" priority="9" operator="equal">
      <formula>"ok"</formula>
    </cfRule>
  </conditionalFormatting>
  <conditionalFormatting sqref="N21:O22">
    <cfRule type="expression" dxfId="0" priority="10">
      <formula>"OK - ELEZIONI VALIDE"</formula>
    </cfRule>
  </conditionalFormatting>
  <conditionalFormatting sqref="N21:O22">
    <cfRule type="cellIs" dxfId="1" priority="11" operator="equal">
      <formula>"?? - NO QUOZIENTE MINIMO DI VALIDITA' ELEZIONE"</formula>
    </cfRule>
  </conditionalFormatting>
  <conditionalFormatting sqref="O18">
    <cfRule type="cellIs" dxfId="6" priority="12" operator="lessThan">
      <formula>0.500001</formula>
    </cfRule>
  </conditionalFormatting>
  <conditionalFormatting sqref="O67">
    <cfRule type="expression" dxfId="7" priority="13">
      <formula>$N$21&lt;&gt;"ELEZIONI VALIDE"</formula>
    </cfRule>
  </conditionalFormatting>
  <printOptions horizontalCentered="1"/>
  <pageMargins bottom="0.7480314960629921" footer="0.0" header="0.0" left="0.2362204724409449" right="0.2362204724409449" top="0.7480314960629921"/>
  <pageSetup paperSize="9" orientation="portrait"/>
  <headerFooter>
    <oddFooter>&amp;LFoglio di calcolo a cura della FLC CGIL&amp;Csu dati inseriti dalla Commissione elettorale&amp;RPag. &amp;P/ </oddFooter>
  </headerFooter>
  <drawing r:id="rId2"/>
  <legacyDrawing r:id="rId3"/>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2015-01-16T14:10:41Z</dcterms:created>
  <dc:creator>FLC CGIL</dc:creator>
</cp:coreProperties>
</file>